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Google Drive\Regina Documentos\BALANÇO PATRIMONIAL\2020 - Demonstrativos\"/>
    </mc:Choice>
  </mc:AlternateContent>
  <bookViews>
    <workbookView xWindow="0" yWindow="0" windowWidth="20400" windowHeight="9045"/>
  </bookViews>
  <sheets>
    <sheet name="Balanço Patrimonial" sheetId="1" r:id="rId1"/>
    <sheet name="DRE" sheetId="2" r:id="rId2"/>
    <sheet name="DFC -Método Indireto" sheetId="3" r:id="rId3"/>
    <sheet name="DMPL" sheetId="4" r:id="rId4"/>
  </sheets>
  <definedNames>
    <definedName name="_xlnm.Print_Area" localSheetId="0">'Balanço Patrimonial'!$A$1:$F$89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2" l="1"/>
  <c r="D35" i="2"/>
  <c r="F14" i="1" l="1"/>
  <c r="F15" i="1"/>
  <c r="B25" i="3"/>
  <c r="C60" i="3"/>
  <c r="C61" i="3" s="1"/>
  <c r="C59" i="3"/>
  <c r="B15" i="3"/>
  <c r="B19" i="3"/>
  <c r="B20" i="3"/>
  <c r="B21" i="3"/>
  <c r="B22" i="3"/>
  <c r="B23" i="3"/>
  <c r="B24" i="3"/>
  <c r="B27" i="3"/>
  <c r="B28" i="3"/>
  <c r="B29" i="3"/>
  <c r="B32" i="3"/>
  <c r="B33" i="3"/>
  <c r="B34" i="3"/>
  <c r="B35" i="3"/>
  <c r="B36" i="3"/>
  <c r="B37" i="3"/>
  <c r="B38" i="3"/>
  <c r="B39" i="3"/>
  <c r="B41" i="3"/>
  <c r="B43" i="3"/>
  <c r="B46" i="3"/>
  <c r="B50" i="3"/>
  <c r="C51" i="3" s="1"/>
  <c r="B54" i="3"/>
  <c r="C55" i="3" s="1"/>
  <c r="B16" i="4" l="1"/>
  <c r="E13" i="4"/>
  <c r="D38" i="2" l="1"/>
  <c r="D40" i="2"/>
  <c r="D39" i="2"/>
  <c r="E42" i="2"/>
  <c r="E40" i="2"/>
  <c r="E39" i="2"/>
  <c r="E38" i="2"/>
  <c r="E35" i="2"/>
  <c r="E33" i="2" s="1"/>
  <c r="E27" i="2"/>
  <c r="E26" i="2"/>
  <c r="E24" i="2" s="1"/>
  <c r="E19" i="2"/>
  <c r="E18" i="2" s="1"/>
  <c r="E11" i="2"/>
  <c r="D65" i="1"/>
  <c r="D51" i="1"/>
  <c r="E51" i="1"/>
  <c r="D43" i="1"/>
  <c r="D37" i="1"/>
  <c r="D30" i="1"/>
  <c r="D25" i="1"/>
  <c r="D20" i="1"/>
  <c r="D16" i="1" s="1"/>
  <c r="E65" i="1"/>
  <c r="E43" i="1"/>
  <c r="E37" i="1"/>
  <c r="E30" i="1"/>
  <c r="E25" i="1"/>
  <c r="E20" i="1"/>
  <c r="E16" i="1" s="1"/>
  <c r="E12" i="1" s="1"/>
  <c r="E9" i="2" l="1"/>
  <c r="E31" i="2" s="1"/>
  <c r="E48" i="2" s="1"/>
  <c r="E73" i="1" s="1"/>
  <c r="E70" i="1" s="1"/>
  <c r="E49" i="1" s="1"/>
  <c r="E28" i="1"/>
  <c r="E35" i="1"/>
  <c r="D12" i="1"/>
  <c r="D35" i="1"/>
  <c r="D28" i="1" s="1"/>
  <c r="E10" i="1"/>
  <c r="D10" i="1" l="1"/>
  <c r="C16" i="4" l="1"/>
  <c r="E10" i="4"/>
  <c r="E14" i="4"/>
  <c r="E12" i="4"/>
  <c r="E11" i="4"/>
  <c r="F54" i="1" l="1"/>
  <c r="D26" i="2" l="1"/>
  <c r="D24" i="2" s="1"/>
  <c r="D18" i="2"/>
  <c r="D11" i="2"/>
  <c r="F43" i="1"/>
  <c r="F23" i="1"/>
  <c r="F20" i="1"/>
  <c r="F71" i="1"/>
  <c r="F69" i="1"/>
  <c r="F68" i="1"/>
  <c r="F67" i="1"/>
  <c r="F66" i="1"/>
  <c r="F64" i="1"/>
  <c r="F63" i="1"/>
  <c r="F62" i="1"/>
  <c r="F61" i="1"/>
  <c r="F60" i="1"/>
  <c r="F59" i="1"/>
  <c r="F58" i="1"/>
  <c r="F57" i="1"/>
  <c r="F56" i="1"/>
  <c r="F55" i="1"/>
  <c r="F53" i="1"/>
  <c r="F52" i="1"/>
  <c r="F51" i="1"/>
  <c r="F50" i="1"/>
  <c r="F46" i="1"/>
  <c r="F45" i="1"/>
  <c r="F44" i="1"/>
  <c r="F42" i="1"/>
  <c r="F41" i="1"/>
  <c r="F40" i="1"/>
  <c r="F39" i="1"/>
  <c r="F38" i="1"/>
  <c r="F36" i="1"/>
  <c r="F33" i="1"/>
  <c r="F32" i="1"/>
  <c r="F31" i="1"/>
  <c r="F29" i="1"/>
  <c r="F27" i="1"/>
  <c r="F26" i="1"/>
  <c r="F22" i="1"/>
  <c r="F21" i="1"/>
  <c r="F19" i="1"/>
  <c r="F18" i="1"/>
  <c r="F17" i="1"/>
  <c r="F13" i="1"/>
  <c r="F35" i="1" l="1"/>
  <c r="F25" i="1"/>
  <c r="F30" i="1"/>
  <c r="F37" i="1"/>
  <c r="D33" i="2"/>
  <c r="D9" i="2"/>
  <c r="F28" i="1"/>
  <c r="F65" i="1"/>
  <c r="F10" i="1" l="1"/>
  <c r="F16" i="1"/>
  <c r="D31" i="2"/>
  <c r="D48" i="2" s="1"/>
  <c r="D73" i="1" l="1"/>
  <c r="D70" i="1" s="1"/>
  <c r="D49" i="1" s="1"/>
  <c r="B13" i="3"/>
  <c r="C17" i="3" s="1"/>
  <c r="C47" i="3" s="1"/>
  <c r="C57" i="3" s="1"/>
  <c r="D15" i="4"/>
  <c r="E15" i="4" s="1"/>
  <c r="D16" i="4" l="1"/>
  <c r="E16" i="4" s="1"/>
  <c r="F73" i="1"/>
  <c r="F72" i="1" l="1"/>
  <c r="F49" i="1"/>
  <c r="F70" i="1" l="1"/>
</calcChain>
</file>

<file path=xl/comments1.xml><?xml version="1.0" encoding="utf-8"?>
<comments xmlns="http://schemas.openxmlformats.org/spreadsheetml/2006/main">
  <authors>
    <author>Regina Claudia Xavier Nascimento</author>
  </authors>
  <commentList>
    <comment ref="D42" authorId="0" shapeId="0">
      <text>
        <r>
          <rPr>
            <b/>
            <sz val="9"/>
            <color indexed="81"/>
            <rFont val="Segoe UI"/>
            <family val="2"/>
          </rPr>
          <t>Regina Claudia Xavier Nascimento:</t>
        </r>
        <r>
          <rPr>
            <sz val="9"/>
            <color indexed="81"/>
            <rFont val="Segoe UI"/>
            <family val="2"/>
          </rPr>
          <t xml:space="preserve">
Serv. Prestados  - Pessoa Física</t>
        </r>
      </text>
    </comment>
    <comment ref="E42" authorId="0" shapeId="0">
      <text>
        <r>
          <rPr>
            <b/>
            <sz val="9"/>
            <color indexed="81"/>
            <rFont val="Segoe UI"/>
            <family val="2"/>
          </rPr>
          <t>Regina Claudia Xavier Nascimento:</t>
        </r>
        <r>
          <rPr>
            <sz val="9"/>
            <color indexed="81"/>
            <rFont val="Segoe UI"/>
            <family val="2"/>
          </rPr>
          <t xml:space="preserve">
Serv. Prestados  - Pessoa Física</t>
        </r>
      </text>
    </comment>
  </commentList>
</comments>
</file>

<file path=xl/sharedStrings.xml><?xml version="1.0" encoding="utf-8"?>
<sst xmlns="http://schemas.openxmlformats.org/spreadsheetml/2006/main" count="188" uniqueCount="162">
  <si>
    <t>BALANÇOS PATRIMONIAIS</t>
  </si>
  <si>
    <t>Em Reais</t>
  </si>
  <si>
    <t>Notas Explicativas</t>
  </si>
  <si>
    <t>ATIVO</t>
  </si>
  <si>
    <t>CIRCULANTE</t>
  </si>
  <si>
    <t>CAIXA E EQUIVALENTES DE CAIXA</t>
  </si>
  <si>
    <t>3.1</t>
  </si>
  <si>
    <t>CRÉDITOS A RECEBER</t>
  </si>
  <si>
    <t>CONTAS A RECEBER</t>
  </si>
  <si>
    <t>3.2</t>
  </si>
  <si>
    <t>VALORES A RECUPERAR</t>
  </si>
  <si>
    <t>3.3</t>
  </si>
  <si>
    <t>ADIANTAMENTOS CONCEDIDOS</t>
  </si>
  <si>
    <t>DESPESAS DO EXERCÍCIO  SEGUINTE</t>
  </si>
  <si>
    <t>3.4</t>
  </si>
  <si>
    <t>RECEITAS A FATURAR</t>
  </si>
  <si>
    <t>DEVEDORES DIVERSOS</t>
  </si>
  <si>
    <t>ESTOQUES</t>
  </si>
  <si>
    <t>ALMOXARIFADO</t>
  </si>
  <si>
    <t>3.5</t>
  </si>
  <si>
    <t>NÃO CIRCULANTE</t>
  </si>
  <si>
    <t>REALIZÁVEL A LONGO PRAZO</t>
  </si>
  <si>
    <t>DEPÓSITOS JUDICIAIS</t>
  </si>
  <si>
    <t>4.1</t>
  </si>
  <si>
    <t>IMPOSTOS A RECUPERAR</t>
  </si>
  <si>
    <t>4.2</t>
  </si>
  <si>
    <t>IMOBILIZADO</t>
  </si>
  <si>
    <t>4.3</t>
  </si>
  <si>
    <t>BENS MÓVEIS E IMÓVEIS</t>
  </si>
  <si>
    <t>IMÓVEIS S/ RESTRIÇÃO</t>
  </si>
  <si>
    <t>MÓVEIS S/RESTRIÇÃO</t>
  </si>
  <si>
    <t>IMÓVEIS C/ RESTRIÇÃO</t>
  </si>
  <si>
    <t>MÓVEIS C/ RESTRIÇÃO</t>
  </si>
  <si>
    <t>DEPRECIAÇÕES E AMORTIZAÇÕES ACUMULADAS</t>
  </si>
  <si>
    <t>PASSIVO</t>
  </si>
  <si>
    <t>FORNECEDORES DE BENS E SERVIÇOS</t>
  </si>
  <si>
    <t>EMPRÉSTIMOS E FINANC. BANCÁRIOS</t>
  </si>
  <si>
    <t>OBRIGAÇÕES SOCIAIS</t>
  </si>
  <si>
    <t>5.1.1</t>
  </si>
  <si>
    <t>ORDENADOS E SALÁRIOS</t>
  </si>
  <si>
    <t>5.1.2</t>
  </si>
  <si>
    <t>OBRIGAÇÕES TRIBUTÁRIAS</t>
  </si>
  <si>
    <t>5.2</t>
  </si>
  <si>
    <t xml:space="preserve">PROVISÃO DE FÉRIAS E ENCARGOS </t>
  </si>
  <si>
    <t>5.3</t>
  </si>
  <si>
    <t>OUTRAS OBRIGAÇÕES A PAGAR</t>
  </si>
  <si>
    <t>ADIANTAMENTOS DE CLIENTES</t>
  </si>
  <si>
    <t>5.4</t>
  </si>
  <si>
    <t>PROVISÕES TRABALHISTAS E CÍVEIS</t>
  </si>
  <si>
    <t>5.5</t>
  </si>
  <si>
    <t>MULTA - CLT</t>
  </si>
  <si>
    <t>CONTRATOS A RESSARCIR</t>
  </si>
  <si>
    <t>PATRIMÔNIO SOCIAL</t>
  </si>
  <si>
    <t xml:space="preserve"> </t>
  </si>
  <si>
    <t>SUPERAVIT OU DÉFICIT DO EXERCÍCIO</t>
  </si>
  <si>
    <t>Silas Barros de Alencar</t>
  </si>
  <si>
    <t>Presidente</t>
  </si>
  <si>
    <t>Regina Cláudia Xavier Nascimento</t>
  </si>
  <si>
    <t xml:space="preserve">   Contadora CRC 11834/0-5</t>
  </si>
  <si>
    <t>Exercícios Findos em 31 de dezembro de 2019 e 2018</t>
  </si>
  <si>
    <t>RECEITAS OPERACIONAIS</t>
  </si>
  <si>
    <t>Com Restrição</t>
  </si>
  <si>
    <t>Programa (Atividades) de Educação</t>
  </si>
  <si>
    <t>7.1</t>
  </si>
  <si>
    <t>Gratuidades</t>
  </si>
  <si>
    <t>9.1</t>
  </si>
  <si>
    <t>Trabalho Voluntário</t>
  </si>
  <si>
    <t>9.2</t>
  </si>
  <si>
    <t>Redimentos Financeiros</t>
  </si>
  <si>
    <t>Devolução de Receitas</t>
  </si>
  <si>
    <t>Sem Restrição</t>
  </si>
  <si>
    <t>Receitas de Serviços Prestados</t>
  </si>
  <si>
    <t>Rendimentos Financeiros</t>
  </si>
  <si>
    <t>Receitas Diversas</t>
  </si>
  <si>
    <t>CUSTOS E DESPESAS OPERACIONAIS</t>
  </si>
  <si>
    <t>Com Programas (Atividades)</t>
  </si>
  <si>
    <t>Educação</t>
  </si>
  <si>
    <t>RESULTADO BRUTO</t>
  </si>
  <si>
    <t>DESPESAS OPERACIONAIS</t>
  </si>
  <si>
    <t>Administrativas</t>
  </si>
  <si>
    <t>7.2</t>
  </si>
  <si>
    <t>Com Pessoal</t>
  </si>
  <si>
    <t>Encargos Sociais</t>
  </si>
  <si>
    <t>Despesas Tributárias</t>
  </si>
  <si>
    <t>Aluguéis</t>
  </si>
  <si>
    <t>Manutenção</t>
  </si>
  <si>
    <t>Depreciação</t>
  </si>
  <si>
    <t>Outras despesas/receitas operacionais</t>
  </si>
  <si>
    <t>DESPESAS FINANCEIRAS</t>
  </si>
  <si>
    <t>OPERAÇÕES DESCONTINUADAS (LÍQUIDO)</t>
  </si>
  <si>
    <t>8.2</t>
  </si>
  <si>
    <t>Recuperação de Despesas</t>
  </si>
  <si>
    <t>CENTEC - INSTITUTO CENTRO DE ENSINO TECNOLÓGICO</t>
  </si>
  <si>
    <t>Fluxo de Caixa das Atividades Operacionais</t>
  </si>
  <si>
    <t xml:space="preserve">    Superávit (Déficit) do Período</t>
  </si>
  <si>
    <t xml:space="preserve">    Ajustes por:</t>
  </si>
  <si>
    <t xml:space="preserve">      (+) Depreciação</t>
  </si>
  <si>
    <t xml:space="preserve">    Superávit (Déficit) Ajustado</t>
  </si>
  <si>
    <t xml:space="preserve">    Aumento (Diminuição) nos Ativos Circulantes</t>
  </si>
  <si>
    <t xml:space="preserve">              Contas a Receber</t>
  </si>
  <si>
    <t xml:space="preserve">              Adiantamentos a Empregados</t>
  </si>
  <si>
    <t xml:space="preserve">              Receitas  a Faturar</t>
  </si>
  <si>
    <t xml:space="preserve">              Valores a Recuperar</t>
  </si>
  <si>
    <t xml:space="preserve">              Despesas Antecipadas</t>
  </si>
  <si>
    <t xml:space="preserve">              Almoxarifado</t>
  </si>
  <si>
    <t xml:space="preserve">              Outros Valores a Receber</t>
  </si>
  <si>
    <t xml:space="preserve">    Aumento (Diminuição) nos Ativos Não Circulantes</t>
  </si>
  <si>
    <t xml:space="preserve">              Depósito Judicial</t>
  </si>
  <si>
    <t xml:space="preserve">              Impostos a Recuperar</t>
  </si>
  <si>
    <t xml:space="preserve">              Créditos a Receber</t>
  </si>
  <si>
    <t xml:space="preserve">    Aumento (Diminuição) nos Passivos Circulantes</t>
  </si>
  <si>
    <t xml:space="preserve">              Fornecedores de bens e serviços</t>
  </si>
  <si>
    <t xml:space="preserve">              Obrigações Sociais</t>
  </si>
  <si>
    <t xml:space="preserve">              Ordenados e Salários</t>
  </si>
  <si>
    <t xml:space="preserve">              Provisões Trabalhistas e Cíveis</t>
  </si>
  <si>
    <t xml:space="preserve">              Obrigações Tributárias</t>
  </si>
  <si>
    <t xml:space="preserve">              Provisão de Férias e Encargos</t>
  </si>
  <si>
    <t xml:space="preserve">              Consignação em Folha de Pagamento</t>
  </si>
  <si>
    <t xml:space="preserve">              Dissídios a Pagar</t>
  </si>
  <si>
    <t xml:space="preserve">              Outras Obrigações a Pagar</t>
  </si>
  <si>
    <t xml:space="preserve">    Aumento (Diminuição) nos Passivos Não Circulantes</t>
  </si>
  <si>
    <t xml:space="preserve">              Outras Contas a Pagar</t>
  </si>
  <si>
    <t xml:space="preserve">              Parcelamento de INSS a Recolher</t>
  </si>
  <si>
    <t xml:space="preserve">              Recursos de Convênios em Execução</t>
  </si>
  <si>
    <t xml:space="preserve">               Contratos a Ressarcir</t>
  </si>
  <si>
    <t xml:space="preserve"> (=) Caixa Líquido Gerado pelas Atividades Operacionais</t>
  </si>
  <si>
    <t>Fluxo de Caixa das Atividades de Investimento</t>
  </si>
  <si>
    <t>Fluxo de Caixa das Atividades de Financiamento</t>
  </si>
  <si>
    <t>Caixa e Equivalentes de Caixa no Início do Período</t>
  </si>
  <si>
    <t>Caixa e Equivalentes de Caixa no Fim do Período</t>
  </si>
  <si>
    <t>INSTITUTO CENTRO DE ENSINO TECNOLÓGICO</t>
  </si>
  <si>
    <t>(Valores Expressos em Reais)</t>
  </si>
  <si>
    <t>DESCRIÇÃO</t>
  </si>
  <si>
    <t>Patrimônio             Social</t>
  </si>
  <si>
    <t>Doações</t>
  </si>
  <si>
    <t>Superávit ou Déficit do Exercício</t>
  </si>
  <si>
    <t>TOTAL</t>
  </si>
  <si>
    <t>Saldos em 31.12.2018</t>
  </si>
  <si>
    <t>As Notas Explicativas são partes integrantes das Demonstrações Contábeis.</t>
  </si>
  <si>
    <t>Contadora CRC 11834/0-5</t>
  </si>
  <si>
    <t>Saldos em 31.12.2019</t>
  </si>
  <si>
    <t>Déficit do  do Exercício</t>
  </si>
  <si>
    <t>BLOQUEIOS JUDICIAIS</t>
  </si>
  <si>
    <t>EMPRÉSTIMOS CONSIGNADOS</t>
  </si>
  <si>
    <t>PATRIMÔNIO LÍQUIDO</t>
  </si>
  <si>
    <t>DEMONSTRAÇÃO DO RESULTADO DO EXERCÍCIO</t>
  </si>
  <si>
    <t>Incorporação do Déficit ao Patrimônio Social</t>
  </si>
  <si>
    <t>DEMONSTRAÇÃO DE FLUXO DE CAIXA - MÉTODO INDIRETO</t>
  </si>
  <si>
    <t xml:space="preserve">              Adiantamentos de Clientes</t>
  </si>
  <si>
    <t xml:space="preserve">         Aquisições para o Ativo Imobilizado</t>
  </si>
  <si>
    <t xml:space="preserve">         Variação dos Empréstimos e Financiamentos a Pagar</t>
  </si>
  <si>
    <t xml:space="preserve"> (=) Caixa Líquido Gerado/Consumido nas Atividades de Investimento      </t>
  </si>
  <si>
    <t>(=) Caixa Líquido Consumido nas Atividades de Financiamento</t>
  </si>
  <si>
    <t>(=) Aumento do Caixa e Equivalentes de Caixa</t>
  </si>
  <si>
    <t>Variação do Caixa e Equivalentes de Caixa</t>
  </si>
  <si>
    <t>Exercícios Findos em 31 de dezembro de 2020 e 2019</t>
  </si>
  <si>
    <t>Fortaleza, 31 de Dezembro de 2020</t>
  </si>
  <si>
    <t>Saldos em 31.12.2020</t>
  </si>
  <si>
    <t xml:space="preserve"> DEMONSTRAÇÃO DAS MUTAÇÕES DO PATRIMÔNIO LÍQUIDO EM 31 DE DEZEMBRO DE 2020 E DE 2019</t>
  </si>
  <si>
    <t>Déficit do Exercício</t>
  </si>
  <si>
    <t>Fluxo de Caixa 2020</t>
  </si>
  <si>
    <t>6.1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</si>
</sst>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_(&quot;R$&quot;* #,##0.00_);_(&quot;R$&quot;* \(#,##0.00\);_(&quot;R$&quot;* &quot;-&quot;??_);_(@_)"/>
    <numFmt numFmtId="166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0"/>
      <color indexed="63"/>
      <name val="Calibri"/>
      <family val="2"/>
    </font>
    <font>
      <sz val="10"/>
      <color rgb="FFFF0000"/>
      <name val="Calibri"/>
      <family val="2"/>
    </font>
    <font>
      <u val="singleAccounting"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6" fillId="0" borderId="0"/>
    <xf numFmtId="165" fontId="16" fillId="0" borderId="0" applyFont="0" applyFill="0" applyBorder="0" applyAlignment="0" applyProtection="0"/>
  </cellStyleXfs>
  <cellXfs count="110">
    <xf numFmtId="0" fontId="0" fillId="0" borderId="0" xfId="0"/>
    <xf numFmtId="0" fontId="4" fillId="0" borderId="0" xfId="0" applyFont="1" applyAlignment="1">
      <alignment horizontal="center"/>
    </xf>
    <xf numFmtId="43" fontId="0" fillId="0" borderId="0" xfId="0" applyNumberFormat="1" applyFont="1" applyAlignment="1">
      <alignment wrapText="1"/>
    </xf>
    <xf numFmtId="43" fontId="0" fillId="0" borderId="0" xfId="1" applyNumberFormat="1" applyFont="1"/>
    <xf numFmtId="43" fontId="0" fillId="0" borderId="0" xfId="0" applyNumberFormat="1"/>
    <xf numFmtId="43" fontId="12" fillId="0" borderId="1" xfId="0" applyNumberFormat="1" applyFont="1" applyBorder="1" applyAlignment="1">
      <alignment horizontal="left" vertical="center" wrapText="1" indent="1"/>
    </xf>
    <xf numFmtId="43" fontId="12" fillId="0" borderId="1" xfId="0" applyNumberFormat="1" applyFont="1" applyBorder="1" applyAlignment="1">
      <alignment horizontal="left" vertical="center" wrapText="1"/>
    </xf>
    <xf numFmtId="43" fontId="13" fillId="0" borderId="0" xfId="1" applyNumberFormat="1" applyFont="1"/>
    <xf numFmtId="43" fontId="13" fillId="0" borderId="0" xfId="0" applyNumberFormat="1" applyFont="1"/>
    <xf numFmtId="43" fontId="14" fillId="0" borderId="1" xfId="0" applyNumberFormat="1" applyFont="1" applyBorder="1" applyAlignment="1">
      <alignment horizontal="left" vertical="center" wrapText="1"/>
    </xf>
    <xf numFmtId="166" fontId="14" fillId="0" borderId="1" xfId="0" applyNumberFormat="1" applyFont="1" applyFill="1" applyBorder="1" applyAlignment="1">
      <alignment horizontal="left" vertical="center" wrapText="1"/>
    </xf>
    <xf numFmtId="166" fontId="14" fillId="0" borderId="1" xfId="0" applyNumberFormat="1" applyFont="1" applyBorder="1" applyAlignment="1">
      <alignment horizontal="left" vertical="center" wrapText="1"/>
    </xf>
    <xf numFmtId="43" fontId="15" fillId="0" borderId="1" xfId="0" applyNumberFormat="1" applyFont="1" applyBorder="1" applyAlignment="1">
      <alignment horizontal="left" vertical="center" wrapText="1"/>
    </xf>
    <xf numFmtId="166" fontId="15" fillId="0" borderId="1" xfId="0" applyNumberFormat="1" applyFont="1" applyBorder="1" applyAlignment="1">
      <alignment horizontal="left" vertical="center" wrapText="1"/>
    </xf>
    <xf numFmtId="43" fontId="15" fillId="0" borderId="1" xfId="0" applyNumberFormat="1" applyFont="1" applyFill="1" applyBorder="1" applyAlignment="1">
      <alignment horizontal="left" vertical="center" wrapText="1"/>
    </xf>
    <xf numFmtId="166" fontId="15" fillId="0" borderId="1" xfId="0" applyNumberFormat="1" applyFont="1" applyFill="1" applyBorder="1" applyAlignment="1">
      <alignment horizontal="left" vertical="center" wrapText="1"/>
    </xf>
    <xf numFmtId="166" fontId="15" fillId="3" borderId="1" xfId="0" applyNumberFormat="1" applyFont="1" applyFill="1" applyBorder="1" applyAlignment="1">
      <alignment horizontal="left" vertical="center" wrapText="1"/>
    </xf>
    <xf numFmtId="43" fontId="16" fillId="0" borderId="0" xfId="1" applyNumberFormat="1" applyFont="1" applyFill="1"/>
    <xf numFmtId="43" fontId="0" fillId="0" borderId="0" xfId="0" applyNumberFormat="1" applyFill="1"/>
    <xf numFmtId="166" fontId="0" fillId="0" borderId="1" xfId="0" applyNumberFormat="1" applyBorder="1"/>
    <xf numFmtId="166" fontId="12" fillId="0" borderId="1" xfId="0" applyNumberFormat="1" applyFont="1" applyBorder="1" applyAlignment="1">
      <alignment horizontal="left" vertical="center" wrapText="1"/>
    </xf>
    <xf numFmtId="166" fontId="14" fillId="0" borderId="1" xfId="1" applyNumberFormat="1" applyFont="1" applyBorder="1"/>
    <xf numFmtId="166" fontId="13" fillId="0" borderId="1" xfId="0" applyNumberFormat="1" applyFont="1" applyBorder="1"/>
    <xf numFmtId="166" fontId="17" fillId="0" borderId="1" xfId="0" applyNumberFormat="1" applyFont="1" applyFill="1" applyBorder="1" applyAlignment="1">
      <alignment horizontal="left" vertical="center" wrapText="1"/>
    </xf>
    <xf numFmtId="166" fontId="17" fillId="0" borderId="1" xfId="0" applyNumberFormat="1" applyFont="1" applyBorder="1" applyAlignment="1">
      <alignment horizontal="left" vertical="center" wrapText="1"/>
    </xf>
    <xf numFmtId="43" fontId="17" fillId="0" borderId="1" xfId="0" applyNumberFormat="1" applyFont="1" applyFill="1" applyBorder="1" applyAlignment="1">
      <alignment horizontal="left" vertical="center" wrapText="1"/>
    </xf>
    <xf numFmtId="43" fontId="13" fillId="0" borderId="0" xfId="1" applyNumberFormat="1" applyFont="1" applyFill="1"/>
    <xf numFmtId="166" fontId="18" fillId="0" borderId="1" xfId="0" applyNumberFormat="1" applyFont="1" applyFill="1" applyBorder="1" applyAlignment="1">
      <alignment horizontal="left" vertical="center" wrapText="1"/>
    </xf>
    <xf numFmtId="166" fontId="14" fillId="0" borderId="1" xfId="1" applyNumberFormat="1" applyFont="1" applyFill="1" applyBorder="1"/>
    <xf numFmtId="166" fontId="0" fillId="0" borderId="0" xfId="0" applyNumberFormat="1"/>
    <xf numFmtId="43" fontId="2" fillId="0" borderId="0" xfId="0" applyNumberFormat="1" applyFont="1"/>
    <xf numFmtId="43" fontId="0" fillId="0" borderId="0" xfId="0" applyNumberFormat="1" applyFont="1"/>
    <xf numFmtId="43" fontId="4" fillId="0" borderId="0" xfId="1" applyNumberFormat="1" applyFont="1" applyAlignment="1">
      <alignment horizontal="center"/>
    </xf>
    <xf numFmtId="43" fontId="0" fillId="0" borderId="0" xfId="0" applyNumberFormat="1" applyFont="1" applyFill="1" applyAlignment="1">
      <alignment wrapText="1"/>
    </xf>
    <xf numFmtId="43" fontId="12" fillId="0" borderId="1" xfId="0" applyNumberFormat="1" applyFont="1" applyFill="1" applyBorder="1" applyAlignment="1">
      <alignment horizontal="left" vertical="center" wrapText="1"/>
    </xf>
    <xf numFmtId="166" fontId="12" fillId="0" borderId="1" xfId="0" applyNumberFormat="1" applyFont="1" applyFill="1" applyBorder="1" applyAlignment="1">
      <alignment horizontal="left" vertical="center" wrapText="1"/>
    </xf>
    <xf numFmtId="43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43" fontId="4" fillId="0" borderId="0" xfId="2" applyNumberFormat="1" applyFont="1" applyFill="1" applyBorder="1"/>
    <xf numFmtId="43" fontId="4" fillId="0" borderId="0" xfId="2" applyNumberFormat="1" applyFont="1"/>
    <xf numFmtId="43" fontId="4" fillId="0" borderId="0" xfId="2" applyNumberFormat="1" applyFont="1" applyBorder="1" applyAlignment="1">
      <alignment horizontal="center"/>
    </xf>
    <xf numFmtId="43" fontId="4" fillId="0" borderId="0" xfId="3" applyNumberFormat="1" applyFont="1" applyBorder="1" applyAlignment="1">
      <alignment horizontal="center"/>
    </xf>
    <xf numFmtId="43" fontId="3" fillId="0" borderId="0" xfId="2" applyNumberFormat="1" applyFont="1" applyBorder="1" applyAlignment="1">
      <alignment horizontal="center" vertical="center"/>
    </xf>
    <xf numFmtId="43" fontId="5" fillId="0" borderId="1" xfId="2" applyNumberFormat="1" applyFont="1" applyBorder="1" applyAlignment="1">
      <alignment horizontal="center" vertical="center" wrapText="1"/>
    </xf>
    <xf numFmtId="43" fontId="5" fillId="0" borderId="1" xfId="3" applyNumberFormat="1" applyFont="1" applyBorder="1" applyAlignment="1">
      <alignment horizontal="center" vertical="center" wrapText="1"/>
    </xf>
    <xf numFmtId="166" fontId="5" fillId="0" borderId="1" xfId="3" applyNumberFormat="1" applyFont="1" applyBorder="1" applyAlignment="1">
      <alignment horizontal="justify" vertical="center" wrapText="1"/>
    </xf>
    <xf numFmtId="43" fontId="4" fillId="0" borderId="1" xfId="2" applyNumberFormat="1" applyFont="1" applyBorder="1" applyAlignment="1">
      <alignment horizontal="left" vertical="center" wrapText="1"/>
    </xf>
    <xf numFmtId="166" fontId="4" fillId="0" borderId="1" xfId="3" applyNumberFormat="1" applyFont="1" applyBorder="1" applyAlignment="1">
      <alignment horizontal="justify" vertical="center" wrapText="1"/>
    </xf>
    <xf numFmtId="43" fontId="5" fillId="0" borderId="2" xfId="2" applyNumberFormat="1" applyFont="1" applyBorder="1" applyAlignment="1">
      <alignment horizontal="center" vertical="center" wrapText="1"/>
    </xf>
    <xf numFmtId="43" fontId="5" fillId="0" borderId="4" xfId="3" applyNumberFormat="1" applyFont="1" applyBorder="1" applyAlignment="1">
      <alignment horizontal="justify" vertical="center" wrapText="1"/>
    </xf>
    <xf numFmtId="43" fontId="5" fillId="0" borderId="3" xfId="3" applyNumberFormat="1" applyFont="1" applyBorder="1" applyAlignment="1">
      <alignment horizontal="justify" vertical="center" wrapText="1"/>
    </xf>
    <xf numFmtId="43" fontId="4" fillId="0" borderId="0" xfId="3" applyNumberFormat="1" applyFont="1"/>
    <xf numFmtId="165" fontId="7" fillId="0" borderId="0" xfId="1" applyNumberFormat="1" applyFont="1" applyBorder="1"/>
    <xf numFmtId="10" fontId="13" fillId="0" borderId="0" xfId="1" applyNumberFormat="1" applyFont="1"/>
    <xf numFmtId="0" fontId="4" fillId="0" borderId="0" xfId="0" applyFont="1" applyBorder="1"/>
    <xf numFmtId="44" fontId="5" fillId="0" borderId="0" xfId="1" applyFont="1" applyBorder="1" applyAlignment="1"/>
    <xf numFmtId="0" fontId="4" fillId="0" borderId="0" xfId="0" applyFont="1" applyBorder="1" applyAlignment="1">
      <alignment vertical="center"/>
    </xf>
    <xf numFmtId="164" fontId="5" fillId="0" borderId="0" xfId="1" applyNumberFormat="1" applyFont="1" applyBorder="1" applyAlignment="1">
      <alignment horizontal="center" vertical="center" wrapText="1"/>
    </xf>
    <xf numFmtId="0" fontId="5" fillId="0" borderId="0" xfId="0" applyFont="1" applyBorder="1" applyAlignment="1"/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4" fontId="5" fillId="0" borderId="0" xfId="1" applyFont="1" applyBorder="1"/>
    <xf numFmtId="165" fontId="4" fillId="0" borderId="0" xfId="0" applyNumberFormat="1" applyFont="1" applyBorder="1"/>
    <xf numFmtId="44" fontId="6" fillId="0" borderId="0" xfId="0" applyNumberFormat="1" applyFont="1" applyBorder="1" applyAlignment="1">
      <alignment horizontal="center"/>
    </xf>
    <xf numFmtId="0" fontId="5" fillId="0" borderId="0" xfId="0" applyFont="1" applyBorder="1"/>
    <xf numFmtId="44" fontId="7" fillId="0" borderId="0" xfId="1" applyFont="1" applyBorder="1"/>
    <xf numFmtId="44" fontId="4" fillId="0" borderId="0" xfId="0" applyNumberFormat="1" applyFont="1" applyBorder="1"/>
    <xf numFmtId="0" fontId="8" fillId="0" borderId="0" xfId="0" applyFont="1" applyBorder="1" applyAlignment="1">
      <alignment horizontal="center"/>
    </xf>
    <xf numFmtId="44" fontId="5" fillId="0" borderId="0" xfId="0" applyNumberFormat="1" applyFont="1" applyBorder="1"/>
    <xf numFmtId="165" fontId="4" fillId="2" borderId="0" xfId="0" applyNumberFormat="1" applyFont="1" applyFill="1" applyBorder="1"/>
    <xf numFmtId="0" fontId="4" fillId="0" borderId="0" xfId="0" applyFont="1" applyFill="1" applyBorder="1" applyAlignment="1"/>
    <xf numFmtId="165" fontId="6" fillId="0" borderId="0" xfId="0" applyNumberFormat="1" applyFont="1" applyBorder="1" applyAlignment="1">
      <alignment horizontal="center"/>
    </xf>
    <xf numFmtId="0" fontId="4" fillId="0" borderId="0" xfId="0" applyFont="1" applyFill="1" applyBorder="1"/>
    <xf numFmtId="0" fontId="5" fillId="0" borderId="0" xfId="0" applyFont="1" applyFill="1" applyBorder="1"/>
    <xf numFmtId="165" fontId="5" fillId="0" borderId="0" xfId="0" applyNumberFormat="1" applyFont="1" applyBorder="1"/>
    <xf numFmtId="0" fontId="6" fillId="0" borderId="0" xfId="0" applyNumberFormat="1" applyFont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44" fontId="6" fillId="0" borderId="0" xfId="1" applyFont="1" applyBorder="1" applyAlignment="1">
      <alignment horizontal="center"/>
    </xf>
    <xf numFmtId="44" fontId="8" fillId="0" borderId="0" xfId="1" applyFont="1" applyBorder="1" applyAlignment="1">
      <alignment horizontal="center"/>
    </xf>
    <xf numFmtId="165" fontId="19" fillId="0" borderId="0" xfId="0" applyNumberFormat="1" applyFont="1" applyBorder="1"/>
    <xf numFmtId="44" fontId="4" fillId="0" borderId="0" xfId="1" applyFont="1" applyBorder="1"/>
    <xf numFmtId="0" fontId="4" fillId="0" borderId="0" xfId="0" applyFont="1" applyBorder="1" applyAlignment="1">
      <alignment horizontal="center"/>
    </xf>
    <xf numFmtId="1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165" fontId="7" fillId="0" borderId="0" xfId="1" applyNumberFormat="1" applyFont="1" applyFill="1" applyBorder="1"/>
    <xf numFmtId="166" fontId="4" fillId="0" borderId="0" xfId="0" applyNumberFormat="1" applyFont="1" applyBorder="1"/>
    <xf numFmtId="0" fontId="8" fillId="0" borderId="0" xfId="0" applyFont="1" applyBorder="1" applyAlignment="1">
      <alignment horizontal="center" vertical="center"/>
    </xf>
    <xf numFmtId="165" fontId="5" fillId="0" borderId="0" xfId="1" applyNumberFormat="1" applyFont="1" applyBorder="1"/>
    <xf numFmtId="165" fontId="4" fillId="0" borderId="0" xfId="1" applyNumberFormat="1" applyFont="1" applyFill="1" applyBorder="1"/>
    <xf numFmtId="4" fontId="5" fillId="0" borderId="0" xfId="0" applyNumberFormat="1" applyFont="1" applyBorder="1"/>
    <xf numFmtId="165" fontId="4" fillId="0" borderId="0" xfId="1" applyNumberFormat="1" applyFont="1" applyBorder="1"/>
    <xf numFmtId="0" fontId="4" fillId="0" borderId="0" xfId="0" applyFont="1" applyBorder="1" applyAlignment="1"/>
    <xf numFmtId="0" fontId="5" fillId="0" borderId="0" xfId="0" applyFont="1" applyFill="1" applyBorder="1" applyAlignment="1">
      <alignment horizontal="center" vertical="center"/>
    </xf>
    <xf numFmtId="165" fontId="4" fillId="0" borderId="0" xfId="0" applyNumberFormat="1" applyFont="1" applyFill="1" applyBorder="1"/>
    <xf numFmtId="44" fontId="4" fillId="0" borderId="0" xfId="0" applyNumberFormat="1" applyFont="1" applyFill="1" applyBorder="1"/>
    <xf numFmtId="0" fontId="4" fillId="0" borderId="0" xfId="0" applyFont="1" applyBorder="1" applyAlignment="1">
      <alignment horizontal="center"/>
    </xf>
    <xf numFmtId="44" fontId="3" fillId="0" borderId="0" xfId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Alignment="1">
      <alignment horizontal="center"/>
    </xf>
    <xf numFmtId="43" fontId="11" fillId="0" borderId="0" xfId="0" applyNumberFormat="1" applyFont="1" applyAlignment="1">
      <alignment horizontal="center" wrapText="1"/>
    </xf>
    <xf numFmtId="0" fontId="12" fillId="0" borderId="2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43" fontId="4" fillId="0" borderId="0" xfId="2" applyNumberFormat="1" applyFont="1" applyAlignment="1">
      <alignment horizontal="center"/>
    </xf>
    <xf numFmtId="43" fontId="4" fillId="0" borderId="0" xfId="1" applyNumberFormat="1" applyFont="1" applyAlignment="1">
      <alignment horizontal="center"/>
    </xf>
    <xf numFmtId="43" fontId="3" fillId="0" borderId="0" xfId="2" applyNumberFormat="1" applyFont="1" applyBorder="1" applyAlignment="1">
      <alignment horizontal="center"/>
    </xf>
    <xf numFmtId="43" fontId="3" fillId="0" borderId="0" xfId="2" applyNumberFormat="1" applyFont="1" applyBorder="1" applyAlignment="1">
      <alignment horizontal="center" vertical="center"/>
    </xf>
    <xf numFmtId="43" fontId="5" fillId="0" borderId="5" xfId="2" applyNumberFormat="1" applyFont="1" applyBorder="1" applyAlignment="1">
      <alignment horizontal="center"/>
    </xf>
    <xf numFmtId="43" fontId="4" fillId="0" borderId="0" xfId="2" applyNumberFormat="1" applyFont="1" applyAlignment="1">
      <alignment horizontal="center" vertical="center" wrapText="1"/>
    </xf>
  </cellXfs>
  <cellStyles count="4">
    <cellStyle name="Moeda" xfId="1" builtinId="4"/>
    <cellStyle name="Moed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2000250</xdr:colOff>
      <xdr:row>2</xdr:row>
      <xdr:rowOff>133350</xdr:rowOff>
    </xdr:to>
    <xdr:pic>
      <xdr:nvPicPr>
        <xdr:cNvPr id="2" name="Imagem 3" descr="ANd9GcStKe2XPwEd0YtXpJhnqAhw3pJZsJ-GgJ6_PkBJr-Wpws0mD6NxTFQLTDQ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2000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66675</xdr:rowOff>
    </xdr:from>
    <xdr:to>
      <xdr:col>1</xdr:col>
      <xdr:colOff>2028825</xdr:colOff>
      <xdr:row>3</xdr:row>
      <xdr:rowOff>9525</xdr:rowOff>
    </xdr:to>
    <xdr:pic>
      <xdr:nvPicPr>
        <xdr:cNvPr id="2" name="Imagem 3" descr="ANd9GcStKe2XPwEd0YtXpJhnqAhw3pJZsJ-GgJ6_PkBJr-Wpws0mD6NxTFQLTDQ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66675"/>
          <a:ext cx="2000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0</xdr:row>
      <xdr:rowOff>66675</xdr:rowOff>
    </xdr:from>
    <xdr:to>
      <xdr:col>1</xdr:col>
      <xdr:colOff>2028825</xdr:colOff>
      <xdr:row>3</xdr:row>
      <xdr:rowOff>9525</xdr:rowOff>
    </xdr:to>
    <xdr:pic>
      <xdr:nvPicPr>
        <xdr:cNvPr id="3" name="Imagem 3" descr="ANd9GcStKe2XPwEd0YtXpJhnqAhw3pJZsJ-GgJ6_PkBJr-Wpws0mD6NxTFQLTDQ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66675"/>
          <a:ext cx="2000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0</xdr:row>
      <xdr:rowOff>66675</xdr:rowOff>
    </xdr:from>
    <xdr:to>
      <xdr:col>1</xdr:col>
      <xdr:colOff>2028825</xdr:colOff>
      <xdr:row>3</xdr:row>
      <xdr:rowOff>9525</xdr:rowOff>
    </xdr:to>
    <xdr:pic>
      <xdr:nvPicPr>
        <xdr:cNvPr id="4" name="Imagem 3" descr="ANd9GcStKe2XPwEd0YtXpJhnqAhw3pJZsJ-GgJ6_PkBJr-Wpws0mD6NxTFQLTDQ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66675"/>
          <a:ext cx="2000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0</xdr:row>
      <xdr:rowOff>66675</xdr:rowOff>
    </xdr:from>
    <xdr:to>
      <xdr:col>1</xdr:col>
      <xdr:colOff>2028825</xdr:colOff>
      <xdr:row>3</xdr:row>
      <xdr:rowOff>9525</xdr:rowOff>
    </xdr:to>
    <xdr:pic>
      <xdr:nvPicPr>
        <xdr:cNvPr id="5" name="Imagem 3" descr="ANd9GcStKe2XPwEd0YtXpJhnqAhw3pJZsJ-GgJ6_PkBJr-Wpws0mD6NxTFQLTDQ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66675"/>
          <a:ext cx="2000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2295525</xdr:colOff>
      <xdr:row>3</xdr:row>
      <xdr:rowOff>152400</xdr:rowOff>
    </xdr:to>
    <xdr:pic>
      <xdr:nvPicPr>
        <xdr:cNvPr id="2" name="Picture 4" descr="LOGO CENTEC PROVISORI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955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161924</xdr:colOff>
      <xdr:row>0</xdr:row>
      <xdr:rowOff>85724</xdr:rowOff>
    </xdr:from>
    <xdr:to>
      <xdr:col>0</xdr:col>
      <xdr:colOff>2314575</xdr:colOff>
      <xdr:row>3</xdr:row>
      <xdr:rowOff>28574</xdr:rowOff>
    </xdr:to>
    <xdr:pic>
      <xdr:nvPicPr>
        <xdr:cNvPr id="2" name="Imagem 3" descr="ANd9GcStKe2XPwEd0YtXpJhnqAhw3pJZsJ-GgJ6_PkBJr-Wpws0mD6NxTFQLTDQ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4" y="85724"/>
          <a:ext cx="2152651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89"/>
  <sheetViews>
    <sheetView showGridLines="0" tabSelected="1" topLeftCell="A61" zoomScaleNormal="100" workbookViewId="0">
      <selection activeCell="C66" sqref="C66"/>
    </sheetView>
  </sheetViews>
  <sheetFormatPr defaultRowHeight="15" x14ac:dyDescent="0.25"/>
  <cols>
    <col min="1" max="1" width="1" style="54" customWidth="1"/>
    <col min="2" max="2" width="46.140625" style="54" customWidth="1"/>
    <col min="3" max="3" width="11.42578125" style="54" customWidth="1"/>
    <col min="4" max="5" width="25.140625" style="54" bestFit="1" customWidth="1"/>
    <col min="6" max="6" width="21.140625" style="72" hidden="1" customWidth="1"/>
    <col min="7" max="7" width="14.7109375" style="54" customWidth="1"/>
    <col min="8" max="8" width="16.85546875" style="54" bestFit="1" customWidth="1"/>
    <col min="9" max="9" width="13.28515625" style="54" bestFit="1" customWidth="1"/>
    <col min="10" max="10" width="11.85546875" style="54" customWidth="1"/>
    <col min="11" max="254" width="9.140625" style="54"/>
    <col min="255" max="255" width="1.5703125" style="54" customWidth="1"/>
    <col min="256" max="256" width="52.28515625" style="54" bestFit="1" customWidth="1"/>
    <col min="257" max="257" width="11.42578125" style="54" customWidth="1"/>
    <col min="258" max="259" width="16.42578125" style="54" bestFit="1" customWidth="1"/>
    <col min="260" max="261" width="0" style="54" hidden="1" customWidth="1"/>
    <col min="262" max="262" width="21.140625" style="54" customWidth="1"/>
    <col min="263" max="263" width="16.42578125" style="54" customWidth="1"/>
    <col min="264" max="266" width="11.85546875" style="54" customWidth="1"/>
    <col min="267" max="510" width="9.140625" style="54"/>
    <col min="511" max="511" width="1.5703125" style="54" customWidth="1"/>
    <col min="512" max="512" width="52.28515625" style="54" bestFit="1" customWidth="1"/>
    <col min="513" max="513" width="11.42578125" style="54" customWidth="1"/>
    <col min="514" max="515" width="16.42578125" style="54" bestFit="1" customWidth="1"/>
    <col min="516" max="517" width="0" style="54" hidden="1" customWidth="1"/>
    <col min="518" max="518" width="21.140625" style="54" customWidth="1"/>
    <col min="519" max="519" width="16.42578125" style="54" customWidth="1"/>
    <col min="520" max="522" width="11.85546875" style="54" customWidth="1"/>
    <col min="523" max="766" width="9.140625" style="54"/>
    <col min="767" max="767" width="1.5703125" style="54" customWidth="1"/>
    <col min="768" max="768" width="52.28515625" style="54" bestFit="1" customWidth="1"/>
    <col min="769" max="769" width="11.42578125" style="54" customWidth="1"/>
    <col min="770" max="771" width="16.42578125" style="54" bestFit="1" customWidth="1"/>
    <col min="772" max="773" width="0" style="54" hidden="1" customWidth="1"/>
    <col min="774" max="774" width="21.140625" style="54" customWidth="1"/>
    <col min="775" max="775" width="16.42578125" style="54" customWidth="1"/>
    <col min="776" max="778" width="11.85546875" style="54" customWidth="1"/>
    <col min="779" max="1022" width="9.140625" style="54"/>
    <col min="1023" max="1023" width="1.5703125" style="54" customWidth="1"/>
    <col min="1024" max="1024" width="52.28515625" style="54" bestFit="1" customWidth="1"/>
    <col min="1025" max="1025" width="11.42578125" style="54" customWidth="1"/>
    <col min="1026" max="1027" width="16.42578125" style="54" bestFit="1" customWidth="1"/>
    <col min="1028" max="1029" width="0" style="54" hidden="1" customWidth="1"/>
    <col min="1030" max="1030" width="21.140625" style="54" customWidth="1"/>
    <col min="1031" max="1031" width="16.42578125" style="54" customWidth="1"/>
    <col min="1032" max="1034" width="11.85546875" style="54" customWidth="1"/>
    <col min="1035" max="1278" width="9.140625" style="54"/>
    <col min="1279" max="1279" width="1.5703125" style="54" customWidth="1"/>
    <col min="1280" max="1280" width="52.28515625" style="54" bestFit="1" customWidth="1"/>
    <col min="1281" max="1281" width="11.42578125" style="54" customWidth="1"/>
    <col min="1282" max="1283" width="16.42578125" style="54" bestFit="1" customWidth="1"/>
    <col min="1284" max="1285" width="0" style="54" hidden="1" customWidth="1"/>
    <col min="1286" max="1286" width="21.140625" style="54" customWidth="1"/>
    <col min="1287" max="1287" width="16.42578125" style="54" customWidth="1"/>
    <col min="1288" max="1290" width="11.85546875" style="54" customWidth="1"/>
    <col min="1291" max="1534" width="9.140625" style="54"/>
    <col min="1535" max="1535" width="1.5703125" style="54" customWidth="1"/>
    <col min="1536" max="1536" width="52.28515625" style="54" bestFit="1" customWidth="1"/>
    <col min="1537" max="1537" width="11.42578125" style="54" customWidth="1"/>
    <col min="1538" max="1539" width="16.42578125" style="54" bestFit="1" customWidth="1"/>
    <col min="1540" max="1541" width="0" style="54" hidden="1" customWidth="1"/>
    <col min="1542" max="1542" width="21.140625" style="54" customWidth="1"/>
    <col min="1543" max="1543" width="16.42578125" style="54" customWidth="1"/>
    <col min="1544" max="1546" width="11.85546875" style="54" customWidth="1"/>
    <col min="1547" max="1790" width="9.140625" style="54"/>
    <col min="1791" max="1791" width="1.5703125" style="54" customWidth="1"/>
    <col min="1792" max="1792" width="52.28515625" style="54" bestFit="1" customWidth="1"/>
    <col min="1793" max="1793" width="11.42578125" style="54" customWidth="1"/>
    <col min="1794" max="1795" width="16.42578125" style="54" bestFit="1" customWidth="1"/>
    <col min="1796" max="1797" width="0" style="54" hidden="1" customWidth="1"/>
    <col min="1798" max="1798" width="21.140625" style="54" customWidth="1"/>
    <col min="1799" max="1799" width="16.42578125" style="54" customWidth="1"/>
    <col min="1800" max="1802" width="11.85546875" style="54" customWidth="1"/>
    <col min="1803" max="2046" width="9.140625" style="54"/>
    <col min="2047" max="2047" width="1.5703125" style="54" customWidth="1"/>
    <col min="2048" max="2048" width="52.28515625" style="54" bestFit="1" customWidth="1"/>
    <col min="2049" max="2049" width="11.42578125" style="54" customWidth="1"/>
    <col min="2050" max="2051" width="16.42578125" style="54" bestFit="1" customWidth="1"/>
    <col min="2052" max="2053" width="0" style="54" hidden="1" customWidth="1"/>
    <col min="2054" max="2054" width="21.140625" style="54" customWidth="1"/>
    <col min="2055" max="2055" width="16.42578125" style="54" customWidth="1"/>
    <col min="2056" max="2058" width="11.85546875" style="54" customWidth="1"/>
    <col min="2059" max="2302" width="9.140625" style="54"/>
    <col min="2303" max="2303" width="1.5703125" style="54" customWidth="1"/>
    <col min="2304" max="2304" width="52.28515625" style="54" bestFit="1" customWidth="1"/>
    <col min="2305" max="2305" width="11.42578125" style="54" customWidth="1"/>
    <col min="2306" max="2307" width="16.42578125" style="54" bestFit="1" customWidth="1"/>
    <col min="2308" max="2309" width="0" style="54" hidden="1" customWidth="1"/>
    <col min="2310" max="2310" width="21.140625" style="54" customWidth="1"/>
    <col min="2311" max="2311" width="16.42578125" style="54" customWidth="1"/>
    <col min="2312" max="2314" width="11.85546875" style="54" customWidth="1"/>
    <col min="2315" max="2558" width="9.140625" style="54"/>
    <col min="2559" max="2559" width="1.5703125" style="54" customWidth="1"/>
    <col min="2560" max="2560" width="52.28515625" style="54" bestFit="1" customWidth="1"/>
    <col min="2561" max="2561" width="11.42578125" style="54" customWidth="1"/>
    <col min="2562" max="2563" width="16.42578125" style="54" bestFit="1" customWidth="1"/>
    <col min="2564" max="2565" width="0" style="54" hidden="1" customWidth="1"/>
    <col min="2566" max="2566" width="21.140625" style="54" customWidth="1"/>
    <col min="2567" max="2567" width="16.42578125" style="54" customWidth="1"/>
    <col min="2568" max="2570" width="11.85546875" style="54" customWidth="1"/>
    <col min="2571" max="2814" width="9.140625" style="54"/>
    <col min="2815" max="2815" width="1.5703125" style="54" customWidth="1"/>
    <col min="2816" max="2816" width="52.28515625" style="54" bestFit="1" customWidth="1"/>
    <col min="2817" max="2817" width="11.42578125" style="54" customWidth="1"/>
    <col min="2818" max="2819" width="16.42578125" style="54" bestFit="1" customWidth="1"/>
    <col min="2820" max="2821" width="0" style="54" hidden="1" customWidth="1"/>
    <col min="2822" max="2822" width="21.140625" style="54" customWidth="1"/>
    <col min="2823" max="2823" width="16.42578125" style="54" customWidth="1"/>
    <col min="2824" max="2826" width="11.85546875" style="54" customWidth="1"/>
    <col min="2827" max="3070" width="9.140625" style="54"/>
    <col min="3071" max="3071" width="1.5703125" style="54" customWidth="1"/>
    <col min="3072" max="3072" width="52.28515625" style="54" bestFit="1" customWidth="1"/>
    <col min="3073" max="3073" width="11.42578125" style="54" customWidth="1"/>
    <col min="3074" max="3075" width="16.42578125" style="54" bestFit="1" customWidth="1"/>
    <col min="3076" max="3077" width="0" style="54" hidden="1" customWidth="1"/>
    <col min="3078" max="3078" width="21.140625" style="54" customWidth="1"/>
    <col min="3079" max="3079" width="16.42578125" style="54" customWidth="1"/>
    <col min="3080" max="3082" width="11.85546875" style="54" customWidth="1"/>
    <col min="3083" max="3326" width="9.140625" style="54"/>
    <col min="3327" max="3327" width="1.5703125" style="54" customWidth="1"/>
    <col min="3328" max="3328" width="52.28515625" style="54" bestFit="1" customWidth="1"/>
    <col min="3329" max="3329" width="11.42578125" style="54" customWidth="1"/>
    <col min="3330" max="3331" width="16.42578125" style="54" bestFit="1" customWidth="1"/>
    <col min="3332" max="3333" width="0" style="54" hidden="1" customWidth="1"/>
    <col min="3334" max="3334" width="21.140625" style="54" customWidth="1"/>
    <col min="3335" max="3335" width="16.42578125" style="54" customWidth="1"/>
    <col min="3336" max="3338" width="11.85546875" style="54" customWidth="1"/>
    <col min="3339" max="3582" width="9.140625" style="54"/>
    <col min="3583" max="3583" width="1.5703125" style="54" customWidth="1"/>
    <col min="3584" max="3584" width="52.28515625" style="54" bestFit="1" customWidth="1"/>
    <col min="3585" max="3585" width="11.42578125" style="54" customWidth="1"/>
    <col min="3586" max="3587" width="16.42578125" style="54" bestFit="1" customWidth="1"/>
    <col min="3588" max="3589" width="0" style="54" hidden="1" customWidth="1"/>
    <col min="3590" max="3590" width="21.140625" style="54" customWidth="1"/>
    <col min="3591" max="3591" width="16.42578125" style="54" customWidth="1"/>
    <col min="3592" max="3594" width="11.85546875" style="54" customWidth="1"/>
    <col min="3595" max="3838" width="9.140625" style="54"/>
    <col min="3839" max="3839" width="1.5703125" style="54" customWidth="1"/>
    <col min="3840" max="3840" width="52.28515625" style="54" bestFit="1" customWidth="1"/>
    <col min="3841" max="3841" width="11.42578125" style="54" customWidth="1"/>
    <col min="3842" max="3843" width="16.42578125" style="54" bestFit="1" customWidth="1"/>
    <col min="3844" max="3845" width="0" style="54" hidden="1" customWidth="1"/>
    <col min="3846" max="3846" width="21.140625" style="54" customWidth="1"/>
    <col min="3847" max="3847" width="16.42578125" style="54" customWidth="1"/>
    <col min="3848" max="3850" width="11.85546875" style="54" customWidth="1"/>
    <col min="3851" max="4094" width="9.140625" style="54"/>
    <col min="4095" max="4095" width="1.5703125" style="54" customWidth="1"/>
    <col min="4096" max="4096" width="52.28515625" style="54" bestFit="1" customWidth="1"/>
    <col min="4097" max="4097" width="11.42578125" style="54" customWidth="1"/>
    <col min="4098" max="4099" width="16.42578125" style="54" bestFit="1" customWidth="1"/>
    <col min="4100" max="4101" width="0" style="54" hidden="1" customWidth="1"/>
    <col min="4102" max="4102" width="21.140625" style="54" customWidth="1"/>
    <col min="4103" max="4103" width="16.42578125" style="54" customWidth="1"/>
    <col min="4104" max="4106" width="11.85546875" style="54" customWidth="1"/>
    <col min="4107" max="4350" width="9.140625" style="54"/>
    <col min="4351" max="4351" width="1.5703125" style="54" customWidth="1"/>
    <col min="4352" max="4352" width="52.28515625" style="54" bestFit="1" customWidth="1"/>
    <col min="4353" max="4353" width="11.42578125" style="54" customWidth="1"/>
    <col min="4354" max="4355" width="16.42578125" style="54" bestFit="1" customWidth="1"/>
    <col min="4356" max="4357" width="0" style="54" hidden="1" customWidth="1"/>
    <col min="4358" max="4358" width="21.140625" style="54" customWidth="1"/>
    <col min="4359" max="4359" width="16.42578125" style="54" customWidth="1"/>
    <col min="4360" max="4362" width="11.85546875" style="54" customWidth="1"/>
    <col min="4363" max="4606" width="9.140625" style="54"/>
    <col min="4607" max="4607" width="1.5703125" style="54" customWidth="1"/>
    <col min="4608" max="4608" width="52.28515625" style="54" bestFit="1" customWidth="1"/>
    <col min="4609" max="4609" width="11.42578125" style="54" customWidth="1"/>
    <col min="4610" max="4611" width="16.42578125" style="54" bestFit="1" customWidth="1"/>
    <col min="4612" max="4613" width="0" style="54" hidden="1" customWidth="1"/>
    <col min="4614" max="4614" width="21.140625" style="54" customWidth="1"/>
    <col min="4615" max="4615" width="16.42578125" style="54" customWidth="1"/>
    <col min="4616" max="4618" width="11.85546875" style="54" customWidth="1"/>
    <col min="4619" max="4862" width="9.140625" style="54"/>
    <col min="4863" max="4863" width="1.5703125" style="54" customWidth="1"/>
    <col min="4864" max="4864" width="52.28515625" style="54" bestFit="1" customWidth="1"/>
    <col min="4865" max="4865" width="11.42578125" style="54" customWidth="1"/>
    <col min="4866" max="4867" width="16.42578125" style="54" bestFit="1" customWidth="1"/>
    <col min="4868" max="4869" width="0" style="54" hidden="1" customWidth="1"/>
    <col min="4870" max="4870" width="21.140625" style="54" customWidth="1"/>
    <col min="4871" max="4871" width="16.42578125" style="54" customWidth="1"/>
    <col min="4872" max="4874" width="11.85546875" style="54" customWidth="1"/>
    <col min="4875" max="5118" width="9.140625" style="54"/>
    <col min="5119" max="5119" width="1.5703125" style="54" customWidth="1"/>
    <col min="5120" max="5120" width="52.28515625" style="54" bestFit="1" customWidth="1"/>
    <col min="5121" max="5121" width="11.42578125" style="54" customWidth="1"/>
    <col min="5122" max="5123" width="16.42578125" style="54" bestFit="1" customWidth="1"/>
    <col min="5124" max="5125" width="0" style="54" hidden="1" customWidth="1"/>
    <col min="5126" max="5126" width="21.140625" style="54" customWidth="1"/>
    <col min="5127" max="5127" width="16.42578125" style="54" customWidth="1"/>
    <col min="5128" max="5130" width="11.85546875" style="54" customWidth="1"/>
    <col min="5131" max="5374" width="9.140625" style="54"/>
    <col min="5375" max="5375" width="1.5703125" style="54" customWidth="1"/>
    <col min="5376" max="5376" width="52.28515625" style="54" bestFit="1" customWidth="1"/>
    <col min="5377" max="5377" width="11.42578125" style="54" customWidth="1"/>
    <col min="5378" max="5379" width="16.42578125" style="54" bestFit="1" customWidth="1"/>
    <col min="5380" max="5381" width="0" style="54" hidden="1" customWidth="1"/>
    <col min="5382" max="5382" width="21.140625" style="54" customWidth="1"/>
    <col min="5383" max="5383" width="16.42578125" style="54" customWidth="1"/>
    <col min="5384" max="5386" width="11.85546875" style="54" customWidth="1"/>
    <col min="5387" max="5630" width="9.140625" style="54"/>
    <col min="5631" max="5631" width="1.5703125" style="54" customWidth="1"/>
    <col min="5632" max="5632" width="52.28515625" style="54" bestFit="1" customWidth="1"/>
    <col min="5633" max="5633" width="11.42578125" style="54" customWidth="1"/>
    <col min="5634" max="5635" width="16.42578125" style="54" bestFit="1" customWidth="1"/>
    <col min="5636" max="5637" width="0" style="54" hidden="1" customWidth="1"/>
    <col min="5638" max="5638" width="21.140625" style="54" customWidth="1"/>
    <col min="5639" max="5639" width="16.42578125" style="54" customWidth="1"/>
    <col min="5640" max="5642" width="11.85546875" style="54" customWidth="1"/>
    <col min="5643" max="5886" width="9.140625" style="54"/>
    <col min="5887" max="5887" width="1.5703125" style="54" customWidth="1"/>
    <col min="5888" max="5888" width="52.28515625" style="54" bestFit="1" customWidth="1"/>
    <col min="5889" max="5889" width="11.42578125" style="54" customWidth="1"/>
    <col min="5890" max="5891" width="16.42578125" style="54" bestFit="1" customWidth="1"/>
    <col min="5892" max="5893" width="0" style="54" hidden="1" customWidth="1"/>
    <col min="5894" max="5894" width="21.140625" style="54" customWidth="1"/>
    <col min="5895" max="5895" width="16.42578125" style="54" customWidth="1"/>
    <col min="5896" max="5898" width="11.85546875" style="54" customWidth="1"/>
    <col min="5899" max="6142" width="9.140625" style="54"/>
    <col min="6143" max="6143" width="1.5703125" style="54" customWidth="1"/>
    <col min="6144" max="6144" width="52.28515625" style="54" bestFit="1" customWidth="1"/>
    <col min="6145" max="6145" width="11.42578125" style="54" customWidth="1"/>
    <col min="6146" max="6147" width="16.42578125" style="54" bestFit="1" customWidth="1"/>
    <col min="6148" max="6149" width="0" style="54" hidden="1" customWidth="1"/>
    <col min="6150" max="6150" width="21.140625" style="54" customWidth="1"/>
    <col min="6151" max="6151" width="16.42578125" style="54" customWidth="1"/>
    <col min="6152" max="6154" width="11.85546875" style="54" customWidth="1"/>
    <col min="6155" max="6398" width="9.140625" style="54"/>
    <col min="6399" max="6399" width="1.5703125" style="54" customWidth="1"/>
    <col min="6400" max="6400" width="52.28515625" style="54" bestFit="1" customWidth="1"/>
    <col min="6401" max="6401" width="11.42578125" style="54" customWidth="1"/>
    <col min="6402" max="6403" width="16.42578125" style="54" bestFit="1" customWidth="1"/>
    <col min="6404" max="6405" width="0" style="54" hidden="1" customWidth="1"/>
    <col min="6406" max="6406" width="21.140625" style="54" customWidth="1"/>
    <col min="6407" max="6407" width="16.42578125" style="54" customWidth="1"/>
    <col min="6408" max="6410" width="11.85546875" style="54" customWidth="1"/>
    <col min="6411" max="6654" width="9.140625" style="54"/>
    <col min="6655" max="6655" width="1.5703125" style="54" customWidth="1"/>
    <col min="6656" max="6656" width="52.28515625" style="54" bestFit="1" customWidth="1"/>
    <col min="6657" max="6657" width="11.42578125" style="54" customWidth="1"/>
    <col min="6658" max="6659" width="16.42578125" style="54" bestFit="1" customWidth="1"/>
    <col min="6660" max="6661" width="0" style="54" hidden="1" customWidth="1"/>
    <col min="6662" max="6662" width="21.140625" style="54" customWidth="1"/>
    <col min="6663" max="6663" width="16.42578125" style="54" customWidth="1"/>
    <col min="6664" max="6666" width="11.85546875" style="54" customWidth="1"/>
    <col min="6667" max="6910" width="9.140625" style="54"/>
    <col min="6911" max="6911" width="1.5703125" style="54" customWidth="1"/>
    <col min="6912" max="6912" width="52.28515625" style="54" bestFit="1" customWidth="1"/>
    <col min="6913" max="6913" width="11.42578125" style="54" customWidth="1"/>
    <col min="6914" max="6915" width="16.42578125" style="54" bestFit="1" customWidth="1"/>
    <col min="6916" max="6917" width="0" style="54" hidden="1" customWidth="1"/>
    <col min="6918" max="6918" width="21.140625" style="54" customWidth="1"/>
    <col min="6919" max="6919" width="16.42578125" style="54" customWidth="1"/>
    <col min="6920" max="6922" width="11.85546875" style="54" customWidth="1"/>
    <col min="6923" max="7166" width="9.140625" style="54"/>
    <col min="7167" max="7167" width="1.5703125" style="54" customWidth="1"/>
    <col min="7168" max="7168" width="52.28515625" style="54" bestFit="1" customWidth="1"/>
    <col min="7169" max="7169" width="11.42578125" style="54" customWidth="1"/>
    <col min="7170" max="7171" width="16.42578125" style="54" bestFit="1" customWidth="1"/>
    <col min="7172" max="7173" width="0" style="54" hidden="1" customWidth="1"/>
    <col min="7174" max="7174" width="21.140625" style="54" customWidth="1"/>
    <col min="7175" max="7175" width="16.42578125" style="54" customWidth="1"/>
    <col min="7176" max="7178" width="11.85546875" style="54" customWidth="1"/>
    <col min="7179" max="7422" width="9.140625" style="54"/>
    <col min="7423" max="7423" width="1.5703125" style="54" customWidth="1"/>
    <col min="7424" max="7424" width="52.28515625" style="54" bestFit="1" customWidth="1"/>
    <col min="7425" max="7425" width="11.42578125" style="54" customWidth="1"/>
    <col min="7426" max="7427" width="16.42578125" style="54" bestFit="1" customWidth="1"/>
    <col min="7428" max="7429" width="0" style="54" hidden="1" customWidth="1"/>
    <col min="7430" max="7430" width="21.140625" style="54" customWidth="1"/>
    <col min="7431" max="7431" width="16.42578125" style="54" customWidth="1"/>
    <col min="7432" max="7434" width="11.85546875" style="54" customWidth="1"/>
    <col min="7435" max="7678" width="9.140625" style="54"/>
    <col min="7679" max="7679" width="1.5703125" style="54" customWidth="1"/>
    <col min="7680" max="7680" width="52.28515625" style="54" bestFit="1" customWidth="1"/>
    <col min="7681" max="7681" width="11.42578125" style="54" customWidth="1"/>
    <col min="7682" max="7683" width="16.42578125" style="54" bestFit="1" customWidth="1"/>
    <col min="7684" max="7685" width="0" style="54" hidden="1" customWidth="1"/>
    <col min="7686" max="7686" width="21.140625" style="54" customWidth="1"/>
    <col min="7687" max="7687" width="16.42578125" style="54" customWidth="1"/>
    <col min="7688" max="7690" width="11.85546875" style="54" customWidth="1"/>
    <col min="7691" max="7934" width="9.140625" style="54"/>
    <col min="7935" max="7935" width="1.5703125" style="54" customWidth="1"/>
    <col min="7936" max="7936" width="52.28515625" style="54" bestFit="1" customWidth="1"/>
    <col min="7937" max="7937" width="11.42578125" style="54" customWidth="1"/>
    <col min="7938" max="7939" width="16.42578125" style="54" bestFit="1" customWidth="1"/>
    <col min="7940" max="7941" width="0" style="54" hidden="1" customWidth="1"/>
    <col min="7942" max="7942" width="21.140625" style="54" customWidth="1"/>
    <col min="7943" max="7943" width="16.42578125" style="54" customWidth="1"/>
    <col min="7944" max="7946" width="11.85546875" style="54" customWidth="1"/>
    <col min="7947" max="8190" width="9.140625" style="54"/>
    <col min="8191" max="8191" width="1.5703125" style="54" customWidth="1"/>
    <col min="8192" max="8192" width="52.28515625" style="54" bestFit="1" customWidth="1"/>
    <col min="8193" max="8193" width="11.42578125" style="54" customWidth="1"/>
    <col min="8194" max="8195" width="16.42578125" style="54" bestFit="1" customWidth="1"/>
    <col min="8196" max="8197" width="0" style="54" hidden="1" customWidth="1"/>
    <col min="8198" max="8198" width="21.140625" style="54" customWidth="1"/>
    <col min="8199" max="8199" width="16.42578125" style="54" customWidth="1"/>
    <col min="8200" max="8202" width="11.85546875" style="54" customWidth="1"/>
    <col min="8203" max="8446" width="9.140625" style="54"/>
    <col min="8447" max="8447" width="1.5703125" style="54" customWidth="1"/>
    <col min="8448" max="8448" width="52.28515625" style="54" bestFit="1" customWidth="1"/>
    <col min="8449" max="8449" width="11.42578125" style="54" customWidth="1"/>
    <col min="8450" max="8451" width="16.42578125" style="54" bestFit="1" customWidth="1"/>
    <col min="8452" max="8453" width="0" style="54" hidden="1" customWidth="1"/>
    <col min="8454" max="8454" width="21.140625" style="54" customWidth="1"/>
    <col min="8455" max="8455" width="16.42578125" style="54" customWidth="1"/>
    <col min="8456" max="8458" width="11.85546875" style="54" customWidth="1"/>
    <col min="8459" max="8702" width="9.140625" style="54"/>
    <col min="8703" max="8703" width="1.5703125" style="54" customWidth="1"/>
    <col min="8704" max="8704" width="52.28515625" style="54" bestFit="1" customWidth="1"/>
    <col min="8705" max="8705" width="11.42578125" style="54" customWidth="1"/>
    <col min="8706" max="8707" width="16.42578125" style="54" bestFit="1" customWidth="1"/>
    <col min="8708" max="8709" width="0" style="54" hidden="1" customWidth="1"/>
    <col min="8710" max="8710" width="21.140625" style="54" customWidth="1"/>
    <col min="8711" max="8711" width="16.42578125" style="54" customWidth="1"/>
    <col min="8712" max="8714" width="11.85546875" style="54" customWidth="1"/>
    <col min="8715" max="8958" width="9.140625" style="54"/>
    <col min="8959" max="8959" width="1.5703125" style="54" customWidth="1"/>
    <col min="8960" max="8960" width="52.28515625" style="54" bestFit="1" customWidth="1"/>
    <col min="8961" max="8961" width="11.42578125" style="54" customWidth="1"/>
    <col min="8962" max="8963" width="16.42578125" style="54" bestFit="1" customWidth="1"/>
    <col min="8964" max="8965" width="0" style="54" hidden="1" customWidth="1"/>
    <col min="8966" max="8966" width="21.140625" style="54" customWidth="1"/>
    <col min="8967" max="8967" width="16.42578125" style="54" customWidth="1"/>
    <col min="8968" max="8970" width="11.85546875" style="54" customWidth="1"/>
    <col min="8971" max="9214" width="9.140625" style="54"/>
    <col min="9215" max="9215" width="1.5703125" style="54" customWidth="1"/>
    <col min="9216" max="9216" width="52.28515625" style="54" bestFit="1" customWidth="1"/>
    <col min="9217" max="9217" width="11.42578125" style="54" customWidth="1"/>
    <col min="9218" max="9219" width="16.42578125" style="54" bestFit="1" customWidth="1"/>
    <col min="9220" max="9221" width="0" style="54" hidden="1" customWidth="1"/>
    <col min="9222" max="9222" width="21.140625" style="54" customWidth="1"/>
    <col min="9223" max="9223" width="16.42578125" style="54" customWidth="1"/>
    <col min="9224" max="9226" width="11.85546875" style="54" customWidth="1"/>
    <col min="9227" max="9470" width="9.140625" style="54"/>
    <col min="9471" max="9471" width="1.5703125" style="54" customWidth="1"/>
    <col min="9472" max="9472" width="52.28515625" style="54" bestFit="1" customWidth="1"/>
    <col min="9473" max="9473" width="11.42578125" style="54" customWidth="1"/>
    <col min="9474" max="9475" width="16.42578125" style="54" bestFit="1" customWidth="1"/>
    <col min="9476" max="9477" width="0" style="54" hidden="1" customWidth="1"/>
    <col min="9478" max="9478" width="21.140625" style="54" customWidth="1"/>
    <col min="9479" max="9479" width="16.42578125" style="54" customWidth="1"/>
    <col min="9480" max="9482" width="11.85546875" style="54" customWidth="1"/>
    <col min="9483" max="9726" width="9.140625" style="54"/>
    <col min="9727" max="9727" width="1.5703125" style="54" customWidth="1"/>
    <col min="9728" max="9728" width="52.28515625" style="54" bestFit="1" customWidth="1"/>
    <col min="9729" max="9729" width="11.42578125" style="54" customWidth="1"/>
    <col min="9730" max="9731" width="16.42578125" style="54" bestFit="1" customWidth="1"/>
    <col min="9732" max="9733" width="0" style="54" hidden="1" customWidth="1"/>
    <col min="9734" max="9734" width="21.140625" style="54" customWidth="1"/>
    <col min="9735" max="9735" width="16.42578125" style="54" customWidth="1"/>
    <col min="9736" max="9738" width="11.85546875" style="54" customWidth="1"/>
    <col min="9739" max="9982" width="9.140625" style="54"/>
    <col min="9983" max="9983" width="1.5703125" style="54" customWidth="1"/>
    <col min="9984" max="9984" width="52.28515625" style="54" bestFit="1" customWidth="1"/>
    <col min="9985" max="9985" width="11.42578125" style="54" customWidth="1"/>
    <col min="9986" max="9987" width="16.42578125" style="54" bestFit="1" customWidth="1"/>
    <col min="9988" max="9989" width="0" style="54" hidden="1" customWidth="1"/>
    <col min="9990" max="9990" width="21.140625" style="54" customWidth="1"/>
    <col min="9991" max="9991" width="16.42578125" style="54" customWidth="1"/>
    <col min="9992" max="9994" width="11.85546875" style="54" customWidth="1"/>
    <col min="9995" max="10238" width="9.140625" style="54"/>
    <col min="10239" max="10239" width="1.5703125" style="54" customWidth="1"/>
    <col min="10240" max="10240" width="52.28515625" style="54" bestFit="1" customWidth="1"/>
    <col min="10241" max="10241" width="11.42578125" style="54" customWidth="1"/>
    <col min="10242" max="10243" width="16.42578125" style="54" bestFit="1" customWidth="1"/>
    <col min="10244" max="10245" width="0" style="54" hidden="1" customWidth="1"/>
    <col min="10246" max="10246" width="21.140625" style="54" customWidth="1"/>
    <col min="10247" max="10247" width="16.42578125" style="54" customWidth="1"/>
    <col min="10248" max="10250" width="11.85546875" style="54" customWidth="1"/>
    <col min="10251" max="10494" width="9.140625" style="54"/>
    <col min="10495" max="10495" width="1.5703125" style="54" customWidth="1"/>
    <col min="10496" max="10496" width="52.28515625" style="54" bestFit="1" customWidth="1"/>
    <col min="10497" max="10497" width="11.42578125" style="54" customWidth="1"/>
    <col min="10498" max="10499" width="16.42578125" style="54" bestFit="1" customWidth="1"/>
    <col min="10500" max="10501" width="0" style="54" hidden="1" customWidth="1"/>
    <col min="10502" max="10502" width="21.140625" style="54" customWidth="1"/>
    <col min="10503" max="10503" width="16.42578125" style="54" customWidth="1"/>
    <col min="10504" max="10506" width="11.85546875" style="54" customWidth="1"/>
    <col min="10507" max="10750" width="9.140625" style="54"/>
    <col min="10751" max="10751" width="1.5703125" style="54" customWidth="1"/>
    <col min="10752" max="10752" width="52.28515625" style="54" bestFit="1" customWidth="1"/>
    <col min="10753" max="10753" width="11.42578125" style="54" customWidth="1"/>
    <col min="10754" max="10755" width="16.42578125" style="54" bestFit="1" customWidth="1"/>
    <col min="10756" max="10757" width="0" style="54" hidden="1" customWidth="1"/>
    <col min="10758" max="10758" width="21.140625" style="54" customWidth="1"/>
    <col min="10759" max="10759" width="16.42578125" style="54" customWidth="1"/>
    <col min="10760" max="10762" width="11.85546875" style="54" customWidth="1"/>
    <col min="10763" max="11006" width="9.140625" style="54"/>
    <col min="11007" max="11007" width="1.5703125" style="54" customWidth="1"/>
    <col min="11008" max="11008" width="52.28515625" style="54" bestFit="1" customWidth="1"/>
    <col min="11009" max="11009" width="11.42578125" style="54" customWidth="1"/>
    <col min="11010" max="11011" width="16.42578125" style="54" bestFit="1" customWidth="1"/>
    <col min="11012" max="11013" width="0" style="54" hidden="1" customWidth="1"/>
    <col min="11014" max="11014" width="21.140625" style="54" customWidth="1"/>
    <col min="11015" max="11015" width="16.42578125" style="54" customWidth="1"/>
    <col min="11016" max="11018" width="11.85546875" style="54" customWidth="1"/>
    <col min="11019" max="11262" width="9.140625" style="54"/>
    <col min="11263" max="11263" width="1.5703125" style="54" customWidth="1"/>
    <col min="11264" max="11264" width="52.28515625" style="54" bestFit="1" customWidth="1"/>
    <col min="11265" max="11265" width="11.42578125" style="54" customWidth="1"/>
    <col min="11266" max="11267" width="16.42578125" style="54" bestFit="1" customWidth="1"/>
    <col min="11268" max="11269" width="0" style="54" hidden="1" customWidth="1"/>
    <col min="11270" max="11270" width="21.140625" style="54" customWidth="1"/>
    <col min="11271" max="11271" width="16.42578125" style="54" customWidth="1"/>
    <col min="11272" max="11274" width="11.85546875" style="54" customWidth="1"/>
    <col min="11275" max="11518" width="9.140625" style="54"/>
    <col min="11519" max="11519" width="1.5703125" style="54" customWidth="1"/>
    <col min="11520" max="11520" width="52.28515625" style="54" bestFit="1" customWidth="1"/>
    <col min="11521" max="11521" width="11.42578125" style="54" customWidth="1"/>
    <col min="11522" max="11523" width="16.42578125" style="54" bestFit="1" customWidth="1"/>
    <col min="11524" max="11525" width="0" style="54" hidden="1" customWidth="1"/>
    <col min="11526" max="11526" width="21.140625" style="54" customWidth="1"/>
    <col min="11527" max="11527" width="16.42578125" style="54" customWidth="1"/>
    <col min="11528" max="11530" width="11.85546875" style="54" customWidth="1"/>
    <col min="11531" max="11774" width="9.140625" style="54"/>
    <col min="11775" max="11775" width="1.5703125" style="54" customWidth="1"/>
    <col min="11776" max="11776" width="52.28515625" style="54" bestFit="1" customWidth="1"/>
    <col min="11777" max="11777" width="11.42578125" style="54" customWidth="1"/>
    <col min="11778" max="11779" width="16.42578125" style="54" bestFit="1" customWidth="1"/>
    <col min="11780" max="11781" width="0" style="54" hidden="1" customWidth="1"/>
    <col min="11782" max="11782" width="21.140625" style="54" customWidth="1"/>
    <col min="11783" max="11783" width="16.42578125" style="54" customWidth="1"/>
    <col min="11784" max="11786" width="11.85546875" style="54" customWidth="1"/>
    <col min="11787" max="12030" width="9.140625" style="54"/>
    <col min="12031" max="12031" width="1.5703125" style="54" customWidth="1"/>
    <col min="12032" max="12032" width="52.28515625" style="54" bestFit="1" customWidth="1"/>
    <col min="12033" max="12033" width="11.42578125" style="54" customWidth="1"/>
    <col min="12034" max="12035" width="16.42578125" style="54" bestFit="1" customWidth="1"/>
    <col min="12036" max="12037" width="0" style="54" hidden="1" customWidth="1"/>
    <col min="12038" max="12038" width="21.140625" style="54" customWidth="1"/>
    <col min="12039" max="12039" width="16.42578125" style="54" customWidth="1"/>
    <col min="12040" max="12042" width="11.85546875" style="54" customWidth="1"/>
    <col min="12043" max="12286" width="9.140625" style="54"/>
    <col min="12287" max="12287" width="1.5703125" style="54" customWidth="1"/>
    <col min="12288" max="12288" width="52.28515625" style="54" bestFit="1" customWidth="1"/>
    <col min="12289" max="12289" width="11.42578125" style="54" customWidth="1"/>
    <col min="12290" max="12291" width="16.42578125" style="54" bestFit="1" customWidth="1"/>
    <col min="12292" max="12293" width="0" style="54" hidden="1" customWidth="1"/>
    <col min="12294" max="12294" width="21.140625" style="54" customWidth="1"/>
    <col min="12295" max="12295" width="16.42578125" style="54" customWidth="1"/>
    <col min="12296" max="12298" width="11.85546875" style="54" customWidth="1"/>
    <col min="12299" max="12542" width="9.140625" style="54"/>
    <col min="12543" max="12543" width="1.5703125" style="54" customWidth="1"/>
    <col min="12544" max="12544" width="52.28515625" style="54" bestFit="1" customWidth="1"/>
    <col min="12545" max="12545" width="11.42578125" style="54" customWidth="1"/>
    <col min="12546" max="12547" width="16.42578125" style="54" bestFit="1" customWidth="1"/>
    <col min="12548" max="12549" width="0" style="54" hidden="1" customWidth="1"/>
    <col min="12550" max="12550" width="21.140625" style="54" customWidth="1"/>
    <col min="12551" max="12551" width="16.42578125" style="54" customWidth="1"/>
    <col min="12552" max="12554" width="11.85546875" style="54" customWidth="1"/>
    <col min="12555" max="12798" width="9.140625" style="54"/>
    <col min="12799" max="12799" width="1.5703125" style="54" customWidth="1"/>
    <col min="12800" max="12800" width="52.28515625" style="54" bestFit="1" customWidth="1"/>
    <col min="12801" max="12801" width="11.42578125" style="54" customWidth="1"/>
    <col min="12802" max="12803" width="16.42578125" style="54" bestFit="1" customWidth="1"/>
    <col min="12804" max="12805" width="0" style="54" hidden="1" customWidth="1"/>
    <col min="12806" max="12806" width="21.140625" style="54" customWidth="1"/>
    <col min="12807" max="12807" width="16.42578125" style="54" customWidth="1"/>
    <col min="12808" max="12810" width="11.85546875" style="54" customWidth="1"/>
    <col min="12811" max="13054" width="9.140625" style="54"/>
    <col min="13055" max="13055" width="1.5703125" style="54" customWidth="1"/>
    <col min="13056" max="13056" width="52.28515625" style="54" bestFit="1" customWidth="1"/>
    <col min="13057" max="13057" width="11.42578125" style="54" customWidth="1"/>
    <col min="13058" max="13059" width="16.42578125" style="54" bestFit="1" customWidth="1"/>
    <col min="13060" max="13061" width="0" style="54" hidden="1" customWidth="1"/>
    <col min="13062" max="13062" width="21.140625" style="54" customWidth="1"/>
    <col min="13063" max="13063" width="16.42578125" style="54" customWidth="1"/>
    <col min="13064" max="13066" width="11.85546875" style="54" customWidth="1"/>
    <col min="13067" max="13310" width="9.140625" style="54"/>
    <col min="13311" max="13311" width="1.5703125" style="54" customWidth="1"/>
    <col min="13312" max="13312" width="52.28515625" style="54" bestFit="1" customWidth="1"/>
    <col min="13313" max="13313" width="11.42578125" style="54" customWidth="1"/>
    <col min="13314" max="13315" width="16.42578125" style="54" bestFit="1" customWidth="1"/>
    <col min="13316" max="13317" width="0" style="54" hidden="1" customWidth="1"/>
    <col min="13318" max="13318" width="21.140625" style="54" customWidth="1"/>
    <col min="13319" max="13319" width="16.42578125" style="54" customWidth="1"/>
    <col min="13320" max="13322" width="11.85546875" style="54" customWidth="1"/>
    <col min="13323" max="13566" width="9.140625" style="54"/>
    <col min="13567" max="13567" width="1.5703125" style="54" customWidth="1"/>
    <col min="13568" max="13568" width="52.28515625" style="54" bestFit="1" customWidth="1"/>
    <col min="13569" max="13569" width="11.42578125" style="54" customWidth="1"/>
    <col min="13570" max="13571" width="16.42578125" style="54" bestFit="1" customWidth="1"/>
    <col min="13572" max="13573" width="0" style="54" hidden="1" customWidth="1"/>
    <col min="13574" max="13574" width="21.140625" style="54" customWidth="1"/>
    <col min="13575" max="13575" width="16.42578125" style="54" customWidth="1"/>
    <col min="13576" max="13578" width="11.85546875" style="54" customWidth="1"/>
    <col min="13579" max="13822" width="9.140625" style="54"/>
    <col min="13823" max="13823" width="1.5703125" style="54" customWidth="1"/>
    <col min="13824" max="13824" width="52.28515625" style="54" bestFit="1" customWidth="1"/>
    <col min="13825" max="13825" width="11.42578125" style="54" customWidth="1"/>
    <col min="13826" max="13827" width="16.42578125" style="54" bestFit="1" customWidth="1"/>
    <col min="13828" max="13829" width="0" style="54" hidden="1" customWidth="1"/>
    <col min="13830" max="13830" width="21.140625" style="54" customWidth="1"/>
    <col min="13831" max="13831" width="16.42578125" style="54" customWidth="1"/>
    <col min="13832" max="13834" width="11.85546875" style="54" customWidth="1"/>
    <col min="13835" max="14078" width="9.140625" style="54"/>
    <col min="14079" max="14079" width="1.5703125" style="54" customWidth="1"/>
    <col min="14080" max="14080" width="52.28515625" style="54" bestFit="1" customWidth="1"/>
    <col min="14081" max="14081" width="11.42578125" style="54" customWidth="1"/>
    <col min="14082" max="14083" width="16.42578125" style="54" bestFit="1" customWidth="1"/>
    <col min="14084" max="14085" width="0" style="54" hidden="1" customWidth="1"/>
    <col min="14086" max="14086" width="21.140625" style="54" customWidth="1"/>
    <col min="14087" max="14087" width="16.42578125" style="54" customWidth="1"/>
    <col min="14088" max="14090" width="11.85546875" style="54" customWidth="1"/>
    <col min="14091" max="14334" width="9.140625" style="54"/>
    <col min="14335" max="14335" width="1.5703125" style="54" customWidth="1"/>
    <col min="14336" max="14336" width="52.28515625" style="54" bestFit="1" customWidth="1"/>
    <col min="14337" max="14337" width="11.42578125" style="54" customWidth="1"/>
    <col min="14338" max="14339" width="16.42578125" style="54" bestFit="1" customWidth="1"/>
    <col min="14340" max="14341" width="0" style="54" hidden="1" customWidth="1"/>
    <col min="14342" max="14342" width="21.140625" style="54" customWidth="1"/>
    <col min="14343" max="14343" width="16.42578125" style="54" customWidth="1"/>
    <col min="14344" max="14346" width="11.85546875" style="54" customWidth="1"/>
    <col min="14347" max="14590" width="9.140625" style="54"/>
    <col min="14591" max="14591" width="1.5703125" style="54" customWidth="1"/>
    <col min="14592" max="14592" width="52.28515625" style="54" bestFit="1" customWidth="1"/>
    <col min="14593" max="14593" width="11.42578125" style="54" customWidth="1"/>
    <col min="14594" max="14595" width="16.42578125" style="54" bestFit="1" customWidth="1"/>
    <col min="14596" max="14597" width="0" style="54" hidden="1" customWidth="1"/>
    <col min="14598" max="14598" width="21.140625" style="54" customWidth="1"/>
    <col min="14599" max="14599" width="16.42578125" style="54" customWidth="1"/>
    <col min="14600" max="14602" width="11.85546875" style="54" customWidth="1"/>
    <col min="14603" max="14846" width="9.140625" style="54"/>
    <col min="14847" max="14847" width="1.5703125" style="54" customWidth="1"/>
    <col min="14848" max="14848" width="52.28515625" style="54" bestFit="1" customWidth="1"/>
    <col min="14849" max="14849" width="11.42578125" style="54" customWidth="1"/>
    <col min="14850" max="14851" width="16.42578125" style="54" bestFit="1" customWidth="1"/>
    <col min="14852" max="14853" width="0" style="54" hidden="1" customWidth="1"/>
    <col min="14854" max="14854" width="21.140625" style="54" customWidth="1"/>
    <col min="14855" max="14855" width="16.42578125" style="54" customWidth="1"/>
    <col min="14856" max="14858" width="11.85546875" style="54" customWidth="1"/>
    <col min="14859" max="15102" width="9.140625" style="54"/>
    <col min="15103" max="15103" width="1.5703125" style="54" customWidth="1"/>
    <col min="15104" max="15104" width="52.28515625" style="54" bestFit="1" customWidth="1"/>
    <col min="15105" max="15105" width="11.42578125" style="54" customWidth="1"/>
    <col min="15106" max="15107" width="16.42578125" style="54" bestFit="1" customWidth="1"/>
    <col min="15108" max="15109" width="0" style="54" hidden="1" customWidth="1"/>
    <col min="15110" max="15110" width="21.140625" style="54" customWidth="1"/>
    <col min="15111" max="15111" width="16.42578125" style="54" customWidth="1"/>
    <col min="15112" max="15114" width="11.85546875" style="54" customWidth="1"/>
    <col min="15115" max="15358" width="9.140625" style="54"/>
    <col min="15359" max="15359" width="1.5703125" style="54" customWidth="1"/>
    <col min="15360" max="15360" width="52.28515625" style="54" bestFit="1" customWidth="1"/>
    <col min="15361" max="15361" width="11.42578125" style="54" customWidth="1"/>
    <col min="15362" max="15363" width="16.42578125" style="54" bestFit="1" customWidth="1"/>
    <col min="15364" max="15365" width="0" style="54" hidden="1" customWidth="1"/>
    <col min="15366" max="15366" width="21.140625" style="54" customWidth="1"/>
    <col min="15367" max="15367" width="16.42578125" style="54" customWidth="1"/>
    <col min="15368" max="15370" width="11.85546875" style="54" customWidth="1"/>
    <col min="15371" max="15614" width="9.140625" style="54"/>
    <col min="15615" max="15615" width="1.5703125" style="54" customWidth="1"/>
    <col min="15616" max="15616" width="52.28515625" style="54" bestFit="1" customWidth="1"/>
    <col min="15617" max="15617" width="11.42578125" style="54" customWidth="1"/>
    <col min="15618" max="15619" width="16.42578125" style="54" bestFit="1" customWidth="1"/>
    <col min="15620" max="15621" width="0" style="54" hidden="1" customWidth="1"/>
    <col min="15622" max="15622" width="21.140625" style="54" customWidth="1"/>
    <col min="15623" max="15623" width="16.42578125" style="54" customWidth="1"/>
    <col min="15624" max="15626" width="11.85546875" style="54" customWidth="1"/>
    <col min="15627" max="15870" width="9.140625" style="54"/>
    <col min="15871" max="15871" width="1.5703125" style="54" customWidth="1"/>
    <col min="15872" max="15872" width="52.28515625" style="54" bestFit="1" customWidth="1"/>
    <col min="15873" max="15873" width="11.42578125" style="54" customWidth="1"/>
    <col min="15874" max="15875" width="16.42578125" style="54" bestFit="1" customWidth="1"/>
    <col min="15876" max="15877" width="0" style="54" hidden="1" customWidth="1"/>
    <col min="15878" max="15878" width="21.140625" style="54" customWidth="1"/>
    <col min="15879" max="15879" width="16.42578125" style="54" customWidth="1"/>
    <col min="15880" max="15882" width="11.85546875" style="54" customWidth="1"/>
    <col min="15883" max="16126" width="9.140625" style="54"/>
    <col min="16127" max="16127" width="1.5703125" style="54" customWidth="1"/>
    <col min="16128" max="16128" width="52.28515625" style="54" bestFit="1" customWidth="1"/>
    <col min="16129" max="16129" width="11.42578125" style="54" customWidth="1"/>
    <col min="16130" max="16131" width="16.42578125" style="54" bestFit="1" customWidth="1"/>
    <col min="16132" max="16133" width="0" style="54" hidden="1" customWidth="1"/>
    <col min="16134" max="16134" width="21.140625" style="54" customWidth="1"/>
    <col min="16135" max="16135" width="16.42578125" style="54" customWidth="1"/>
    <col min="16136" max="16138" width="11.85546875" style="54" customWidth="1"/>
    <col min="16139" max="16384" width="9.140625" style="54"/>
  </cols>
  <sheetData>
    <row r="4" spans="1:8" ht="18.75" x14ac:dyDescent="0.3">
      <c r="A4" s="97" t="s">
        <v>0</v>
      </c>
      <c r="B4" s="97"/>
      <c r="C4" s="97"/>
      <c r="D4" s="97"/>
      <c r="E4" s="97"/>
    </row>
    <row r="5" spans="1:8" ht="18.75" x14ac:dyDescent="0.3">
      <c r="A5" s="97" t="s">
        <v>155</v>
      </c>
      <c r="B5" s="97"/>
      <c r="C5" s="97"/>
      <c r="D5" s="97"/>
      <c r="E5" s="97"/>
    </row>
    <row r="6" spans="1:8" ht="18.75" x14ac:dyDescent="0.3">
      <c r="A6" s="97" t="s">
        <v>1</v>
      </c>
      <c r="B6" s="97"/>
      <c r="C6" s="97"/>
      <c r="D6" s="97"/>
      <c r="E6" s="97"/>
    </row>
    <row r="7" spans="1:8" x14ac:dyDescent="0.25">
      <c r="B7" s="55"/>
      <c r="C7" s="55"/>
      <c r="D7" s="55"/>
    </row>
    <row r="8" spans="1:8" ht="29.25" customHeight="1" x14ac:dyDescent="0.25">
      <c r="B8" s="56"/>
      <c r="C8" s="57" t="s">
        <v>2</v>
      </c>
      <c r="D8" s="57">
        <v>44196</v>
      </c>
      <c r="E8" s="57">
        <v>43830</v>
      </c>
      <c r="F8" s="93" t="s">
        <v>160</v>
      </c>
    </row>
    <row r="9" spans="1:8" x14ac:dyDescent="0.25">
      <c r="B9" s="58"/>
      <c r="C9" s="59"/>
    </row>
    <row r="10" spans="1:8" x14ac:dyDescent="0.25">
      <c r="B10" s="60" t="s">
        <v>3</v>
      </c>
      <c r="C10" s="59"/>
      <c r="D10" s="61">
        <f>D12+D28</f>
        <v>56024656.769999996</v>
      </c>
      <c r="E10" s="61">
        <f>E12+E28</f>
        <v>48856613.11999999</v>
      </c>
      <c r="F10" s="94">
        <f>E10-D10</f>
        <v>-7168043.650000006</v>
      </c>
    </row>
    <row r="11" spans="1:8" x14ac:dyDescent="0.25">
      <c r="C11" s="63"/>
      <c r="F11" s="94"/>
    </row>
    <row r="12" spans="1:8" ht="17.25" x14ac:dyDescent="0.4">
      <c r="A12" s="64" t="s">
        <v>4</v>
      </c>
      <c r="C12" s="59"/>
      <c r="D12" s="65">
        <f>D14+D16+D25</f>
        <v>53181495.019999996</v>
      </c>
      <c r="E12" s="65">
        <f>E14+E16+E25</f>
        <v>45619880.569999993</v>
      </c>
      <c r="F12" s="94"/>
    </row>
    <row r="13" spans="1:8" x14ac:dyDescent="0.25">
      <c r="C13" s="59"/>
      <c r="F13" s="94">
        <f t="shared" ref="F13:F46" si="0">E13-D13</f>
        <v>0</v>
      </c>
      <c r="H13" s="66"/>
    </row>
    <row r="14" spans="1:8" x14ac:dyDescent="0.25">
      <c r="A14" s="64" t="s">
        <v>5</v>
      </c>
      <c r="B14" s="64"/>
      <c r="C14" s="67" t="s">
        <v>6</v>
      </c>
      <c r="D14" s="68">
        <v>52092487.649999999</v>
      </c>
      <c r="E14" s="68">
        <v>43254320.869999997</v>
      </c>
      <c r="F14" s="94">
        <f>D14-E14</f>
        <v>8838166.7800000012</v>
      </c>
    </row>
    <row r="15" spans="1:8" x14ac:dyDescent="0.25">
      <c r="C15" s="59"/>
      <c r="F15" s="94">
        <f>E15-D15</f>
        <v>0</v>
      </c>
    </row>
    <row r="16" spans="1:8" s="64" customFormat="1" x14ac:dyDescent="0.25">
      <c r="A16" s="64" t="s">
        <v>7</v>
      </c>
      <c r="C16" s="67"/>
      <c r="D16" s="61">
        <f>SUM(D17:D23)</f>
        <v>1062249.9000000001</v>
      </c>
      <c r="E16" s="61">
        <f>SUM(E17:E23)</f>
        <v>2336732.5499999998</v>
      </c>
      <c r="F16" s="69">
        <f>E16-D16</f>
        <v>1274482.6499999997</v>
      </c>
      <c r="G16" s="68"/>
      <c r="H16" s="68"/>
    </row>
    <row r="17" spans="1:8" x14ac:dyDescent="0.25">
      <c r="B17" s="70" t="s">
        <v>8</v>
      </c>
      <c r="C17" s="67" t="s">
        <v>9</v>
      </c>
      <c r="D17" s="66">
        <v>10730</v>
      </c>
      <c r="E17" s="66">
        <v>146377.51999999999</v>
      </c>
      <c r="F17" s="69">
        <f t="shared" si="0"/>
        <v>135647.51999999999</v>
      </c>
    </row>
    <row r="18" spans="1:8" x14ac:dyDescent="0.25">
      <c r="B18" s="70" t="s">
        <v>10</v>
      </c>
      <c r="C18" s="67" t="s">
        <v>11</v>
      </c>
      <c r="D18" s="66">
        <v>36098.910000000003</v>
      </c>
      <c r="E18" s="66">
        <v>29952.31</v>
      </c>
      <c r="F18" s="69">
        <f t="shared" si="0"/>
        <v>-6146.6000000000022</v>
      </c>
    </row>
    <row r="19" spans="1:8" x14ac:dyDescent="0.25">
      <c r="B19" s="70" t="s">
        <v>12</v>
      </c>
      <c r="C19" s="71"/>
      <c r="D19" s="66">
        <v>1287.1400000000001</v>
      </c>
      <c r="E19" s="66">
        <v>433.49</v>
      </c>
      <c r="F19" s="69">
        <f t="shared" si="0"/>
        <v>-853.65000000000009</v>
      </c>
    </row>
    <row r="20" spans="1:8" x14ac:dyDescent="0.25">
      <c r="B20" s="70" t="s">
        <v>13</v>
      </c>
      <c r="C20" s="67" t="s">
        <v>14</v>
      </c>
      <c r="D20" s="66">
        <f>651423.18+2195.13</f>
        <v>653618.31000000006</v>
      </c>
      <c r="E20" s="66">
        <f>1741858.42+5835.84</f>
        <v>1747694.26</v>
      </c>
      <c r="F20" s="69">
        <f t="shared" si="0"/>
        <v>1094075.95</v>
      </c>
    </row>
    <row r="21" spans="1:8" x14ac:dyDescent="0.25">
      <c r="B21" s="70" t="s">
        <v>15</v>
      </c>
      <c r="C21" s="59"/>
      <c r="D21" s="66">
        <v>353770.5</v>
      </c>
      <c r="E21" s="66">
        <v>262958.11</v>
      </c>
      <c r="F21" s="69">
        <f t="shared" si="0"/>
        <v>-90812.390000000014</v>
      </c>
    </row>
    <row r="22" spans="1:8" x14ac:dyDescent="0.25">
      <c r="B22" s="72" t="s">
        <v>16</v>
      </c>
      <c r="C22" s="59"/>
      <c r="D22" s="66">
        <v>3900</v>
      </c>
      <c r="E22" s="66">
        <v>13430</v>
      </c>
      <c r="F22" s="69">
        <f t="shared" si="0"/>
        <v>9530</v>
      </c>
    </row>
    <row r="23" spans="1:8" x14ac:dyDescent="0.25">
      <c r="B23" s="72" t="s">
        <v>142</v>
      </c>
      <c r="C23" s="59"/>
      <c r="D23" s="66">
        <v>2845.04</v>
      </c>
      <c r="E23" s="66">
        <v>135886.85999999999</v>
      </c>
      <c r="F23" s="69">
        <f t="shared" si="0"/>
        <v>133041.81999999998</v>
      </c>
    </row>
    <row r="24" spans="1:8" x14ac:dyDescent="0.25">
      <c r="D24" s="66"/>
      <c r="E24" s="66"/>
      <c r="F24" s="94"/>
    </row>
    <row r="25" spans="1:8" s="64" customFormat="1" x14ac:dyDescent="0.25">
      <c r="A25" s="64" t="s">
        <v>17</v>
      </c>
      <c r="C25" s="67"/>
      <c r="D25" s="61">
        <f>D26</f>
        <v>26757.47</v>
      </c>
      <c r="E25" s="61">
        <f>E26</f>
        <v>28827.15</v>
      </c>
      <c r="F25" s="69">
        <f t="shared" si="0"/>
        <v>2069.6800000000003</v>
      </c>
    </row>
    <row r="26" spans="1:8" x14ac:dyDescent="0.25">
      <c r="B26" s="72" t="s">
        <v>18</v>
      </c>
      <c r="C26" s="67" t="s">
        <v>19</v>
      </c>
      <c r="D26" s="66">
        <v>26757.47</v>
      </c>
      <c r="E26" s="66">
        <v>28827.15</v>
      </c>
      <c r="F26" s="94">
        <f t="shared" si="0"/>
        <v>2069.6800000000003</v>
      </c>
      <c r="H26" s="66"/>
    </row>
    <row r="27" spans="1:8" x14ac:dyDescent="0.25">
      <c r="C27" s="59"/>
      <c r="D27" s="66"/>
      <c r="E27" s="66"/>
      <c r="F27" s="94">
        <f t="shared" si="0"/>
        <v>0</v>
      </c>
    </row>
    <row r="28" spans="1:8" s="64" customFormat="1" ht="17.25" x14ac:dyDescent="0.4">
      <c r="A28" s="64" t="s">
        <v>20</v>
      </c>
      <c r="C28" s="67"/>
      <c r="D28" s="65">
        <f>D30+D35</f>
        <v>2843161.7499999991</v>
      </c>
      <c r="E28" s="65">
        <f>E30+E35</f>
        <v>3236732.55</v>
      </c>
      <c r="F28" s="94">
        <f t="shared" si="0"/>
        <v>393570.80000000075</v>
      </c>
      <c r="H28" s="68"/>
    </row>
    <row r="29" spans="1:8" x14ac:dyDescent="0.25">
      <c r="C29" s="59"/>
      <c r="D29" s="66"/>
      <c r="E29" s="66"/>
      <c r="F29" s="94">
        <f t="shared" si="0"/>
        <v>0</v>
      </c>
    </row>
    <row r="30" spans="1:8" s="64" customFormat="1" x14ac:dyDescent="0.25">
      <c r="A30" s="64" t="s">
        <v>21</v>
      </c>
      <c r="C30" s="67"/>
      <c r="D30" s="61">
        <f>D31+D32+D33</f>
        <v>1274502.8</v>
      </c>
      <c r="E30" s="61">
        <f>E31+E32+E33</f>
        <v>1477874.37</v>
      </c>
      <c r="F30" s="69">
        <f>E30-D30</f>
        <v>203371.57000000007</v>
      </c>
      <c r="H30" s="68"/>
    </row>
    <row r="31" spans="1:8" x14ac:dyDescent="0.25">
      <c r="B31" s="72" t="s">
        <v>22</v>
      </c>
      <c r="C31" s="67" t="s">
        <v>23</v>
      </c>
      <c r="D31" s="66">
        <v>443036.28</v>
      </c>
      <c r="E31" s="66">
        <v>646407.85</v>
      </c>
      <c r="F31" s="94">
        <f>E31-D31</f>
        <v>203371.56999999995</v>
      </c>
    </row>
    <row r="32" spans="1:8" x14ac:dyDescent="0.25">
      <c r="B32" s="54" t="s">
        <v>24</v>
      </c>
      <c r="C32" s="67" t="s">
        <v>25</v>
      </c>
      <c r="D32" s="66">
        <v>758466.52</v>
      </c>
      <c r="E32" s="66">
        <v>758466.52</v>
      </c>
      <c r="F32" s="94">
        <f t="shared" si="0"/>
        <v>0</v>
      </c>
      <c r="H32" s="54" t="s">
        <v>53</v>
      </c>
    </row>
    <row r="33" spans="1:8" x14ac:dyDescent="0.25">
      <c r="B33" s="54" t="s">
        <v>7</v>
      </c>
      <c r="C33" s="59"/>
      <c r="D33" s="66">
        <v>73000</v>
      </c>
      <c r="E33" s="66">
        <v>73000</v>
      </c>
      <c r="F33" s="94">
        <f t="shared" si="0"/>
        <v>0</v>
      </c>
    </row>
    <row r="34" spans="1:8" x14ac:dyDescent="0.25">
      <c r="C34" s="59"/>
      <c r="D34" s="66"/>
      <c r="E34" s="66"/>
      <c r="F34" s="94"/>
    </row>
    <row r="35" spans="1:8" s="64" customFormat="1" x14ac:dyDescent="0.25">
      <c r="A35" s="64" t="s">
        <v>26</v>
      </c>
      <c r="B35" s="73"/>
      <c r="C35" s="67" t="s">
        <v>27</v>
      </c>
      <c r="D35" s="74">
        <f>SUM(D37,D43)</f>
        <v>1568658.9499999993</v>
      </c>
      <c r="E35" s="74">
        <f>SUM(E37,E43)</f>
        <v>1758858.1799999997</v>
      </c>
      <c r="F35" s="94">
        <f t="shared" si="0"/>
        <v>190199.23000000045</v>
      </c>
      <c r="H35" s="68"/>
    </row>
    <row r="36" spans="1:8" x14ac:dyDescent="0.25">
      <c r="A36" s="64"/>
      <c r="C36" s="59"/>
      <c r="D36" s="66"/>
      <c r="E36" s="66"/>
      <c r="F36" s="94">
        <f t="shared" si="0"/>
        <v>0</v>
      </c>
    </row>
    <row r="37" spans="1:8" s="64" customFormat="1" x14ac:dyDescent="0.25">
      <c r="A37" s="64" t="s">
        <v>28</v>
      </c>
      <c r="C37" s="67"/>
      <c r="D37" s="74">
        <f>SUM(D38:D41)</f>
        <v>9635979.1899999995</v>
      </c>
      <c r="E37" s="74">
        <f>SUM(E38:E41)</f>
        <v>9624973.5199999996</v>
      </c>
      <c r="F37" s="69">
        <f>E37-D37</f>
        <v>-11005.669999999925</v>
      </c>
      <c r="G37" s="68"/>
    </row>
    <row r="38" spans="1:8" x14ac:dyDescent="0.25">
      <c r="A38" s="64"/>
      <c r="B38" s="54" t="s">
        <v>29</v>
      </c>
      <c r="C38" s="59"/>
      <c r="D38" s="66">
        <v>455797.25</v>
      </c>
      <c r="E38" s="66">
        <v>455797.25</v>
      </c>
      <c r="F38" s="94">
        <f t="shared" si="0"/>
        <v>0</v>
      </c>
    </row>
    <row r="39" spans="1:8" x14ac:dyDescent="0.25">
      <c r="A39" s="64"/>
      <c r="B39" s="54" t="s">
        <v>30</v>
      </c>
      <c r="C39" s="59"/>
      <c r="D39" s="66">
        <v>2517653.59</v>
      </c>
      <c r="E39" s="66">
        <v>2506647.92</v>
      </c>
      <c r="F39" s="94">
        <f t="shared" si="0"/>
        <v>-11005.669999999925</v>
      </c>
    </row>
    <row r="40" spans="1:8" x14ac:dyDescent="0.25">
      <c r="A40" s="64"/>
      <c r="B40" s="54" t="s">
        <v>31</v>
      </c>
      <c r="C40" s="59"/>
      <c r="D40" s="66">
        <v>2755982.53</v>
      </c>
      <c r="E40" s="66">
        <v>2755982.53</v>
      </c>
      <c r="F40" s="94">
        <f t="shared" si="0"/>
        <v>0</v>
      </c>
      <c r="H40" s="66"/>
    </row>
    <row r="41" spans="1:8" x14ac:dyDescent="0.25">
      <c r="A41" s="64"/>
      <c r="B41" s="54" t="s">
        <v>32</v>
      </c>
      <c r="C41" s="59"/>
      <c r="D41" s="66">
        <v>3906545.82</v>
      </c>
      <c r="E41" s="66">
        <v>3906545.82</v>
      </c>
      <c r="F41" s="94">
        <f t="shared" si="0"/>
        <v>0</v>
      </c>
    </row>
    <row r="42" spans="1:8" x14ac:dyDescent="0.25">
      <c r="C42" s="59"/>
      <c r="D42" s="66"/>
      <c r="E42" s="66"/>
      <c r="F42" s="94">
        <f t="shared" si="0"/>
        <v>0</v>
      </c>
    </row>
    <row r="43" spans="1:8" ht="14.25" customHeight="1" x14ac:dyDescent="0.25">
      <c r="A43" s="64" t="s">
        <v>33</v>
      </c>
      <c r="C43" s="59"/>
      <c r="D43" s="68">
        <f>-2641419.59-5425900.65</f>
        <v>-8067320.2400000002</v>
      </c>
      <c r="E43" s="68">
        <f>-5301036.91-2565078.43</f>
        <v>-7866115.3399999999</v>
      </c>
      <c r="F43" s="69">
        <f>E43-D43</f>
        <v>201204.90000000037</v>
      </c>
      <c r="G43" s="62"/>
    </row>
    <row r="44" spans="1:8" hidden="1" x14ac:dyDescent="0.25">
      <c r="C44" s="59"/>
      <c r="D44" s="66"/>
      <c r="E44" s="66"/>
      <c r="F44" s="94">
        <f t="shared" si="0"/>
        <v>0</v>
      </c>
    </row>
    <row r="45" spans="1:8" hidden="1" x14ac:dyDescent="0.25">
      <c r="C45" s="59"/>
      <c r="D45" s="66"/>
      <c r="E45" s="66"/>
      <c r="F45" s="94">
        <f t="shared" si="0"/>
        <v>0</v>
      </c>
    </row>
    <row r="46" spans="1:8" x14ac:dyDescent="0.25">
      <c r="C46" s="59"/>
      <c r="D46" s="66"/>
      <c r="E46" s="66"/>
      <c r="F46" s="94">
        <f t="shared" si="0"/>
        <v>0</v>
      </c>
    </row>
    <row r="47" spans="1:8" x14ac:dyDescent="0.25">
      <c r="C47" s="59"/>
      <c r="D47" s="66"/>
      <c r="E47" s="66"/>
      <c r="F47" s="94"/>
    </row>
    <row r="48" spans="1:8" x14ac:dyDescent="0.25">
      <c r="C48" s="59"/>
      <c r="D48" s="66"/>
      <c r="E48" s="66"/>
      <c r="F48" s="94"/>
    </row>
    <row r="49" spans="1:8" x14ac:dyDescent="0.25">
      <c r="B49" s="60" t="s">
        <v>34</v>
      </c>
      <c r="C49" s="59"/>
      <c r="D49" s="61">
        <f>D51+D65+D70</f>
        <v>56024656.770000003</v>
      </c>
      <c r="E49" s="61">
        <f>E51+E65+E70</f>
        <v>48856613.12000002</v>
      </c>
      <c r="F49" s="94">
        <f>D49-E49</f>
        <v>7168043.6499999836</v>
      </c>
      <c r="H49" s="66"/>
    </row>
    <row r="50" spans="1:8" x14ac:dyDescent="0.25">
      <c r="C50" s="59"/>
      <c r="D50" s="66"/>
      <c r="E50" s="66"/>
      <c r="F50" s="94">
        <f t="shared" ref="F50:F73" si="1">D50-E50</f>
        <v>0</v>
      </c>
      <c r="H50" s="66"/>
    </row>
    <row r="51" spans="1:8" ht="17.25" x14ac:dyDescent="0.4">
      <c r="A51" s="64" t="s">
        <v>4</v>
      </c>
      <c r="C51" s="75"/>
      <c r="D51" s="65">
        <f>SUM(D53:D62)</f>
        <v>36234087.409999996</v>
      </c>
      <c r="E51" s="65">
        <f>SUM(E53:E62)</f>
        <v>30558158.84</v>
      </c>
      <c r="F51" s="94">
        <f t="shared" si="1"/>
        <v>5675928.5699999966</v>
      </c>
      <c r="H51" s="66"/>
    </row>
    <row r="52" spans="1:8" x14ac:dyDescent="0.25">
      <c r="C52" s="59"/>
      <c r="D52" s="66"/>
      <c r="E52" s="66"/>
      <c r="F52" s="94">
        <f t="shared" si="1"/>
        <v>0</v>
      </c>
      <c r="H52" s="66"/>
    </row>
    <row r="53" spans="1:8" x14ac:dyDescent="0.25">
      <c r="B53" s="72" t="s">
        <v>35</v>
      </c>
      <c r="C53" s="59"/>
      <c r="D53" s="66">
        <v>13142.74</v>
      </c>
      <c r="E53" s="66">
        <v>55265.4</v>
      </c>
      <c r="F53" s="69">
        <f t="shared" si="1"/>
        <v>-42122.66</v>
      </c>
    </row>
    <row r="54" spans="1:8" x14ac:dyDescent="0.25">
      <c r="B54" s="54" t="s">
        <v>36</v>
      </c>
      <c r="C54" s="59"/>
      <c r="D54" s="66">
        <v>0</v>
      </c>
      <c r="E54" s="66">
        <v>20478.150000000001</v>
      </c>
      <c r="F54" s="69">
        <f>D54-E54</f>
        <v>-20478.150000000001</v>
      </c>
      <c r="G54" s="66"/>
      <c r="H54" s="66"/>
    </row>
    <row r="55" spans="1:8" x14ac:dyDescent="0.25">
      <c r="B55" s="72" t="s">
        <v>37</v>
      </c>
      <c r="C55" s="76" t="s">
        <v>38</v>
      </c>
      <c r="D55" s="66">
        <v>2618647.39</v>
      </c>
      <c r="E55" s="66">
        <v>3189546.52</v>
      </c>
      <c r="F55" s="69">
        <f t="shared" si="1"/>
        <v>-570899.12999999989</v>
      </c>
    </row>
    <row r="56" spans="1:8" x14ac:dyDescent="0.25">
      <c r="B56" s="72" t="s">
        <v>39</v>
      </c>
      <c r="C56" s="76" t="s">
        <v>40</v>
      </c>
      <c r="D56" s="66">
        <v>17192.169999999998</v>
      </c>
      <c r="E56" s="66">
        <v>35991.19</v>
      </c>
      <c r="F56" s="69">
        <f t="shared" si="1"/>
        <v>-18799.020000000004</v>
      </c>
    </row>
    <row r="57" spans="1:8" x14ac:dyDescent="0.25">
      <c r="B57" s="72" t="s">
        <v>41</v>
      </c>
      <c r="C57" s="67" t="s">
        <v>42</v>
      </c>
      <c r="D57" s="66">
        <v>508404.14</v>
      </c>
      <c r="E57" s="66">
        <v>631830.17000000004</v>
      </c>
      <c r="F57" s="69">
        <f t="shared" si="1"/>
        <v>-123426.03000000003</v>
      </c>
    </row>
    <row r="58" spans="1:8" x14ac:dyDescent="0.25">
      <c r="B58" s="72" t="s">
        <v>43</v>
      </c>
      <c r="C58" s="67" t="s">
        <v>44</v>
      </c>
      <c r="D58" s="66">
        <v>9875364.8000000007</v>
      </c>
      <c r="E58" s="66">
        <v>12109397.210000001</v>
      </c>
      <c r="F58" s="69">
        <f t="shared" si="1"/>
        <v>-2234032.41</v>
      </c>
    </row>
    <row r="59" spans="1:8" x14ac:dyDescent="0.25">
      <c r="B59" s="54" t="s">
        <v>45</v>
      </c>
      <c r="C59" s="77"/>
      <c r="D59" s="66">
        <v>377996.08</v>
      </c>
      <c r="E59" s="66">
        <v>430891.96</v>
      </c>
      <c r="F59" s="69">
        <f t="shared" si="1"/>
        <v>-52895.880000000005</v>
      </c>
    </row>
    <row r="60" spans="1:8" x14ac:dyDescent="0.25">
      <c r="B60" s="72" t="s">
        <v>143</v>
      </c>
      <c r="C60" s="63"/>
      <c r="D60" s="66">
        <v>79902.880000000005</v>
      </c>
      <c r="E60" s="66">
        <v>68577.73</v>
      </c>
      <c r="F60" s="69">
        <f t="shared" si="1"/>
        <v>11325.150000000009</v>
      </c>
    </row>
    <row r="61" spans="1:8" x14ac:dyDescent="0.25">
      <c r="B61" s="72" t="s">
        <v>46</v>
      </c>
      <c r="C61" s="67" t="s">
        <v>47</v>
      </c>
      <c r="D61" s="66">
        <v>21993788.27</v>
      </c>
      <c r="E61" s="66">
        <v>13063101.02</v>
      </c>
      <c r="F61" s="69">
        <f t="shared" si="1"/>
        <v>8930687.25</v>
      </c>
    </row>
    <row r="62" spans="1:8" x14ac:dyDescent="0.25">
      <c r="B62" s="72" t="s">
        <v>48</v>
      </c>
      <c r="C62" s="78" t="s">
        <v>49</v>
      </c>
      <c r="D62" s="66">
        <v>749648.94</v>
      </c>
      <c r="E62" s="66">
        <v>953079.49</v>
      </c>
      <c r="F62" s="69">
        <f t="shared" si="1"/>
        <v>-203430.55000000005</v>
      </c>
    </row>
    <row r="63" spans="1:8" x14ac:dyDescent="0.25">
      <c r="C63" s="59"/>
      <c r="D63" s="66"/>
      <c r="E63" s="66"/>
      <c r="F63" s="94">
        <f t="shared" si="1"/>
        <v>0</v>
      </c>
    </row>
    <row r="64" spans="1:8" x14ac:dyDescent="0.25">
      <c r="C64" s="59"/>
      <c r="D64" s="66"/>
      <c r="E64" s="66"/>
      <c r="F64" s="94">
        <f t="shared" si="1"/>
        <v>0</v>
      </c>
    </row>
    <row r="65" spans="1:9" ht="17.25" x14ac:dyDescent="0.4">
      <c r="A65" s="64" t="s">
        <v>20</v>
      </c>
      <c r="C65" s="59" t="s">
        <v>161</v>
      </c>
      <c r="D65" s="65">
        <f>D67+D68</f>
        <v>632440.94999999995</v>
      </c>
      <c r="E65" s="65">
        <f>E67+E68</f>
        <v>804233.30999999994</v>
      </c>
      <c r="F65" s="94">
        <f t="shared" si="1"/>
        <v>-171792.36</v>
      </c>
    </row>
    <row r="66" spans="1:9" x14ac:dyDescent="0.25">
      <c r="B66" s="64"/>
      <c r="C66" s="59"/>
      <c r="D66" s="66"/>
      <c r="E66" s="66"/>
      <c r="F66" s="94">
        <f t="shared" si="1"/>
        <v>0</v>
      </c>
    </row>
    <row r="67" spans="1:9" x14ac:dyDescent="0.25">
      <c r="B67" s="54" t="s">
        <v>50</v>
      </c>
      <c r="C67" s="59"/>
      <c r="D67" s="66">
        <v>27549.599999999999</v>
      </c>
      <c r="E67" s="66">
        <v>55155.6</v>
      </c>
      <c r="F67" s="69">
        <f t="shared" si="1"/>
        <v>-27606</v>
      </c>
    </row>
    <row r="68" spans="1:9" x14ac:dyDescent="0.25">
      <c r="B68" s="54" t="s">
        <v>51</v>
      </c>
      <c r="C68" s="59"/>
      <c r="D68" s="66">
        <v>604891.35</v>
      </c>
      <c r="E68" s="66">
        <v>749077.71</v>
      </c>
      <c r="F68" s="69">
        <f>D68-E68</f>
        <v>-144186.35999999999</v>
      </c>
    </row>
    <row r="69" spans="1:9" x14ac:dyDescent="0.25">
      <c r="C69" s="59"/>
      <c r="D69" s="66"/>
      <c r="E69" s="66"/>
      <c r="F69" s="94">
        <f t="shared" si="1"/>
        <v>0</v>
      </c>
    </row>
    <row r="70" spans="1:9" ht="17.25" x14ac:dyDescent="0.4">
      <c r="A70" s="64" t="s">
        <v>144</v>
      </c>
      <c r="C70" s="67">
        <v>8</v>
      </c>
      <c r="D70" s="65">
        <f>SUM(D72:D75)</f>
        <v>19158128.410000004</v>
      </c>
      <c r="E70" s="65">
        <f>SUM(E72:E75)</f>
        <v>17494220.970000017</v>
      </c>
      <c r="F70" s="94">
        <f t="shared" si="1"/>
        <v>1663907.4399999864</v>
      </c>
    </row>
    <row r="71" spans="1:9" x14ac:dyDescent="0.25">
      <c r="C71" s="59"/>
      <c r="D71" s="66"/>
      <c r="E71" s="66"/>
      <c r="F71" s="94">
        <f t="shared" si="1"/>
        <v>0</v>
      </c>
    </row>
    <row r="72" spans="1:9" x14ac:dyDescent="0.25">
      <c r="B72" s="54" t="s">
        <v>52</v>
      </c>
      <c r="C72" s="59"/>
      <c r="D72" s="66">
        <v>17494220.969999999</v>
      </c>
      <c r="E72" s="66">
        <v>25758672.780000001</v>
      </c>
      <c r="F72" s="94">
        <f t="shared" si="1"/>
        <v>-8264451.8100000024</v>
      </c>
      <c r="G72" s="66"/>
      <c r="H72" s="66"/>
      <c r="I72" s="66" t="s">
        <v>53</v>
      </c>
    </row>
    <row r="73" spans="1:9" ht="17.25" x14ac:dyDescent="0.4">
      <c r="B73" s="54" t="s">
        <v>54</v>
      </c>
      <c r="C73" s="59"/>
      <c r="D73" s="52">
        <f>DRE!D48</f>
        <v>1663907.4400000039</v>
      </c>
      <c r="E73" s="79">
        <f>DRE!E48</f>
        <v>-8264451.8099999828</v>
      </c>
      <c r="F73" s="94">
        <f t="shared" si="1"/>
        <v>9928359.249999987</v>
      </c>
      <c r="H73" s="66"/>
    </row>
    <row r="74" spans="1:9" x14ac:dyDescent="0.25">
      <c r="F74" s="94"/>
    </row>
    <row r="75" spans="1:9" x14ac:dyDescent="0.25">
      <c r="C75" s="59"/>
      <c r="F75" s="94"/>
      <c r="G75" s="62"/>
    </row>
    <row r="76" spans="1:9" x14ac:dyDescent="0.25">
      <c r="E76" s="80"/>
      <c r="F76" s="95"/>
    </row>
    <row r="77" spans="1:9" x14ac:dyDescent="0.25">
      <c r="E77" s="80"/>
    </row>
    <row r="78" spans="1:9" x14ac:dyDescent="0.25">
      <c r="A78" s="96" t="s">
        <v>156</v>
      </c>
      <c r="B78" s="96"/>
      <c r="C78" s="96"/>
      <c r="D78" s="96"/>
      <c r="E78" s="96"/>
      <c r="F78" s="95"/>
    </row>
    <row r="79" spans="1:9" x14ac:dyDescent="0.25">
      <c r="E79" s="80"/>
    </row>
    <row r="80" spans="1:9" x14ac:dyDescent="0.25">
      <c r="E80" s="80"/>
      <c r="F80" s="95"/>
    </row>
    <row r="82" spans="2:5" x14ac:dyDescent="0.25">
      <c r="B82" s="96" t="s">
        <v>55</v>
      </c>
      <c r="C82" s="96"/>
      <c r="D82" s="96"/>
      <c r="E82" s="96"/>
    </row>
    <row r="83" spans="2:5" x14ac:dyDescent="0.25">
      <c r="B83" s="96" t="s">
        <v>56</v>
      </c>
      <c r="C83" s="96"/>
      <c r="D83" s="96"/>
      <c r="E83" s="96"/>
    </row>
    <row r="88" spans="2:5" x14ac:dyDescent="0.25">
      <c r="B88" s="96" t="s">
        <v>57</v>
      </c>
      <c r="C88" s="96"/>
      <c r="D88" s="96"/>
      <c r="E88" s="96"/>
    </row>
    <row r="89" spans="2:5" x14ac:dyDescent="0.25">
      <c r="B89" s="96" t="s">
        <v>58</v>
      </c>
      <c r="C89" s="96"/>
      <c r="D89" s="96"/>
      <c r="E89" s="96"/>
    </row>
  </sheetData>
  <mergeCells count="8">
    <mergeCell ref="B88:E88"/>
    <mergeCell ref="B89:E89"/>
    <mergeCell ref="A4:E4"/>
    <mergeCell ref="A5:E5"/>
    <mergeCell ref="A6:E6"/>
    <mergeCell ref="A78:E78"/>
    <mergeCell ref="B82:E82"/>
    <mergeCell ref="B83:E83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F54"/>
  <sheetViews>
    <sheetView showGridLines="0" topLeftCell="A28" workbookViewId="0">
      <selection activeCell="D19" sqref="D19"/>
    </sheetView>
  </sheetViews>
  <sheetFormatPr defaultRowHeight="15" x14ac:dyDescent="0.25"/>
  <cols>
    <col min="1" max="1" width="2.85546875" style="54" customWidth="1"/>
    <col min="2" max="2" width="38.140625" style="54" customWidth="1"/>
    <col min="3" max="3" width="11" style="54" customWidth="1"/>
    <col min="4" max="4" width="18.28515625" style="54" customWidth="1"/>
    <col min="5" max="5" width="18.28515625" style="80" bestFit="1" customWidth="1"/>
    <col min="6" max="6" width="19.5703125" style="54" bestFit="1" customWidth="1"/>
    <col min="7" max="249" width="9.140625" style="54"/>
    <col min="250" max="250" width="2.85546875" style="54" customWidth="1"/>
    <col min="251" max="251" width="38.140625" style="54" customWidth="1"/>
    <col min="252" max="252" width="11" style="54" customWidth="1"/>
    <col min="253" max="253" width="18.28515625" style="54" customWidth="1"/>
    <col min="254" max="254" width="18.28515625" style="54" bestFit="1" customWidth="1"/>
    <col min="255" max="255" width="17.140625" style="54" customWidth="1"/>
    <col min="256" max="505" width="9.140625" style="54"/>
    <col min="506" max="506" width="2.85546875" style="54" customWidth="1"/>
    <col min="507" max="507" width="38.140625" style="54" customWidth="1"/>
    <col min="508" max="508" width="11" style="54" customWidth="1"/>
    <col min="509" max="509" width="18.28515625" style="54" customWidth="1"/>
    <col min="510" max="510" width="18.28515625" style="54" bestFit="1" customWidth="1"/>
    <col min="511" max="511" width="17.140625" style="54" customWidth="1"/>
    <col min="512" max="761" width="9.140625" style="54"/>
    <col min="762" max="762" width="2.85546875" style="54" customWidth="1"/>
    <col min="763" max="763" width="38.140625" style="54" customWidth="1"/>
    <col min="764" max="764" width="11" style="54" customWidth="1"/>
    <col min="765" max="765" width="18.28515625" style="54" customWidth="1"/>
    <col min="766" max="766" width="18.28515625" style="54" bestFit="1" customWidth="1"/>
    <col min="767" max="767" width="17.140625" style="54" customWidth="1"/>
    <col min="768" max="1017" width="9.140625" style="54"/>
    <col min="1018" max="1018" width="2.85546875" style="54" customWidth="1"/>
    <col min="1019" max="1019" width="38.140625" style="54" customWidth="1"/>
    <col min="1020" max="1020" width="11" style="54" customWidth="1"/>
    <col min="1021" max="1021" width="18.28515625" style="54" customWidth="1"/>
    <col min="1022" max="1022" width="18.28515625" style="54" bestFit="1" customWidth="1"/>
    <col min="1023" max="1023" width="17.140625" style="54" customWidth="1"/>
    <col min="1024" max="1273" width="9.140625" style="54"/>
    <col min="1274" max="1274" width="2.85546875" style="54" customWidth="1"/>
    <col min="1275" max="1275" width="38.140625" style="54" customWidth="1"/>
    <col min="1276" max="1276" width="11" style="54" customWidth="1"/>
    <col min="1277" max="1277" width="18.28515625" style="54" customWidth="1"/>
    <col min="1278" max="1278" width="18.28515625" style="54" bestFit="1" customWidth="1"/>
    <col min="1279" max="1279" width="17.140625" style="54" customWidth="1"/>
    <col min="1280" max="1529" width="9.140625" style="54"/>
    <col min="1530" max="1530" width="2.85546875" style="54" customWidth="1"/>
    <col min="1531" max="1531" width="38.140625" style="54" customWidth="1"/>
    <col min="1532" max="1532" width="11" style="54" customWidth="1"/>
    <col min="1533" max="1533" width="18.28515625" style="54" customWidth="1"/>
    <col min="1534" max="1534" width="18.28515625" style="54" bestFit="1" customWidth="1"/>
    <col min="1535" max="1535" width="17.140625" style="54" customWidth="1"/>
    <col min="1536" max="1785" width="9.140625" style="54"/>
    <col min="1786" max="1786" width="2.85546875" style="54" customWidth="1"/>
    <col min="1787" max="1787" width="38.140625" style="54" customWidth="1"/>
    <col min="1788" max="1788" width="11" style="54" customWidth="1"/>
    <col min="1789" max="1789" width="18.28515625" style="54" customWidth="1"/>
    <col min="1790" max="1790" width="18.28515625" style="54" bestFit="1" customWidth="1"/>
    <col min="1791" max="1791" width="17.140625" style="54" customWidth="1"/>
    <col min="1792" max="2041" width="9.140625" style="54"/>
    <col min="2042" max="2042" width="2.85546875" style="54" customWidth="1"/>
    <col min="2043" max="2043" width="38.140625" style="54" customWidth="1"/>
    <col min="2044" max="2044" width="11" style="54" customWidth="1"/>
    <col min="2045" max="2045" width="18.28515625" style="54" customWidth="1"/>
    <col min="2046" max="2046" width="18.28515625" style="54" bestFit="1" customWidth="1"/>
    <col min="2047" max="2047" width="17.140625" style="54" customWidth="1"/>
    <col min="2048" max="2297" width="9.140625" style="54"/>
    <col min="2298" max="2298" width="2.85546875" style="54" customWidth="1"/>
    <col min="2299" max="2299" width="38.140625" style="54" customWidth="1"/>
    <col min="2300" max="2300" width="11" style="54" customWidth="1"/>
    <col min="2301" max="2301" width="18.28515625" style="54" customWidth="1"/>
    <col min="2302" max="2302" width="18.28515625" style="54" bestFit="1" customWidth="1"/>
    <col min="2303" max="2303" width="17.140625" style="54" customWidth="1"/>
    <col min="2304" max="2553" width="9.140625" style="54"/>
    <col min="2554" max="2554" width="2.85546875" style="54" customWidth="1"/>
    <col min="2555" max="2555" width="38.140625" style="54" customWidth="1"/>
    <col min="2556" max="2556" width="11" style="54" customWidth="1"/>
    <col min="2557" max="2557" width="18.28515625" style="54" customWidth="1"/>
    <col min="2558" max="2558" width="18.28515625" style="54" bestFit="1" customWidth="1"/>
    <col min="2559" max="2559" width="17.140625" style="54" customWidth="1"/>
    <col min="2560" max="2809" width="9.140625" style="54"/>
    <col min="2810" max="2810" width="2.85546875" style="54" customWidth="1"/>
    <col min="2811" max="2811" width="38.140625" style="54" customWidth="1"/>
    <col min="2812" max="2812" width="11" style="54" customWidth="1"/>
    <col min="2813" max="2813" width="18.28515625" style="54" customWidth="1"/>
    <col min="2814" max="2814" width="18.28515625" style="54" bestFit="1" customWidth="1"/>
    <col min="2815" max="2815" width="17.140625" style="54" customWidth="1"/>
    <col min="2816" max="3065" width="9.140625" style="54"/>
    <col min="3066" max="3066" width="2.85546875" style="54" customWidth="1"/>
    <col min="3067" max="3067" width="38.140625" style="54" customWidth="1"/>
    <col min="3068" max="3068" width="11" style="54" customWidth="1"/>
    <col min="3069" max="3069" width="18.28515625" style="54" customWidth="1"/>
    <col min="3070" max="3070" width="18.28515625" style="54" bestFit="1" customWidth="1"/>
    <col min="3071" max="3071" width="17.140625" style="54" customWidth="1"/>
    <col min="3072" max="3321" width="9.140625" style="54"/>
    <col min="3322" max="3322" width="2.85546875" style="54" customWidth="1"/>
    <col min="3323" max="3323" width="38.140625" style="54" customWidth="1"/>
    <col min="3324" max="3324" width="11" style="54" customWidth="1"/>
    <col min="3325" max="3325" width="18.28515625" style="54" customWidth="1"/>
    <col min="3326" max="3326" width="18.28515625" style="54" bestFit="1" customWidth="1"/>
    <col min="3327" max="3327" width="17.140625" style="54" customWidth="1"/>
    <col min="3328" max="3577" width="9.140625" style="54"/>
    <col min="3578" max="3578" width="2.85546875" style="54" customWidth="1"/>
    <col min="3579" max="3579" width="38.140625" style="54" customWidth="1"/>
    <col min="3580" max="3580" width="11" style="54" customWidth="1"/>
    <col min="3581" max="3581" width="18.28515625" style="54" customWidth="1"/>
    <col min="3582" max="3582" width="18.28515625" style="54" bestFit="1" customWidth="1"/>
    <col min="3583" max="3583" width="17.140625" style="54" customWidth="1"/>
    <col min="3584" max="3833" width="9.140625" style="54"/>
    <col min="3834" max="3834" width="2.85546875" style="54" customWidth="1"/>
    <col min="3835" max="3835" width="38.140625" style="54" customWidth="1"/>
    <col min="3836" max="3836" width="11" style="54" customWidth="1"/>
    <col min="3837" max="3837" width="18.28515625" style="54" customWidth="1"/>
    <col min="3838" max="3838" width="18.28515625" style="54" bestFit="1" customWidth="1"/>
    <col min="3839" max="3839" width="17.140625" style="54" customWidth="1"/>
    <col min="3840" max="4089" width="9.140625" style="54"/>
    <col min="4090" max="4090" width="2.85546875" style="54" customWidth="1"/>
    <col min="4091" max="4091" width="38.140625" style="54" customWidth="1"/>
    <col min="4092" max="4092" width="11" style="54" customWidth="1"/>
    <col min="4093" max="4093" width="18.28515625" style="54" customWidth="1"/>
    <col min="4094" max="4094" width="18.28515625" style="54" bestFit="1" customWidth="1"/>
    <col min="4095" max="4095" width="17.140625" style="54" customWidth="1"/>
    <col min="4096" max="4345" width="9.140625" style="54"/>
    <col min="4346" max="4346" width="2.85546875" style="54" customWidth="1"/>
    <col min="4347" max="4347" width="38.140625" style="54" customWidth="1"/>
    <col min="4348" max="4348" width="11" style="54" customWidth="1"/>
    <col min="4349" max="4349" width="18.28515625" style="54" customWidth="1"/>
    <col min="4350" max="4350" width="18.28515625" style="54" bestFit="1" customWidth="1"/>
    <col min="4351" max="4351" width="17.140625" style="54" customWidth="1"/>
    <col min="4352" max="4601" width="9.140625" style="54"/>
    <col min="4602" max="4602" width="2.85546875" style="54" customWidth="1"/>
    <col min="4603" max="4603" width="38.140625" style="54" customWidth="1"/>
    <col min="4604" max="4604" width="11" style="54" customWidth="1"/>
    <col min="4605" max="4605" width="18.28515625" style="54" customWidth="1"/>
    <col min="4606" max="4606" width="18.28515625" style="54" bestFit="1" customWidth="1"/>
    <col min="4607" max="4607" width="17.140625" style="54" customWidth="1"/>
    <col min="4608" max="4857" width="9.140625" style="54"/>
    <col min="4858" max="4858" width="2.85546875" style="54" customWidth="1"/>
    <col min="4859" max="4859" width="38.140625" style="54" customWidth="1"/>
    <col min="4860" max="4860" width="11" style="54" customWidth="1"/>
    <col min="4861" max="4861" width="18.28515625" style="54" customWidth="1"/>
    <col min="4862" max="4862" width="18.28515625" style="54" bestFit="1" customWidth="1"/>
    <col min="4863" max="4863" width="17.140625" style="54" customWidth="1"/>
    <col min="4864" max="5113" width="9.140625" style="54"/>
    <col min="5114" max="5114" width="2.85546875" style="54" customWidth="1"/>
    <col min="5115" max="5115" width="38.140625" style="54" customWidth="1"/>
    <col min="5116" max="5116" width="11" style="54" customWidth="1"/>
    <col min="5117" max="5117" width="18.28515625" style="54" customWidth="1"/>
    <col min="5118" max="5118" width="18.28515625" style="54" bestFit="1" customWidth="1"/>
    <col min="5119" max="5119" width="17.140625" style="54" customWidth="1"/>
    <col min="5120" max="5369" width="9.140625" style="54"/>
    <col min="5370" max="5370" width="2.85546875" style="54" customWidth="1"/>
    <col min="5371" max="5371" width="38.140625" style="54" customWidth="1"/>
    <col min="5372" max="5372" width="11" style="54" customWidth="1"/>
    <col min="5373" max="5373" width="18.28515625" style="54" customWidth="1"/>
    <col min="5374" max="5374" width="18.28515625" style="54" bestFit="1" customWidth="1"/>
    <col min="5375" max="5375" width="17.140625" style="54" customWidth="1"/>
    <col min="5376" max="5625" width="9.140625" style="54"/>
    <col min="5626" max="5626" width="2.85546875" style="54" customWidth="1"/>
    <col min="5627" max="5627" width="38.140625" style="54" customWidth="1"/>
    <col min="5628" max="5628" width="11" style="54" customWidth="1"/>
    <col min="5629" max="5629" width="18.28515625" style="54" customWidth="1"/>
    <col min="5630" max="5630" width="18.28515625" style="54" bestFit="1" customWidth="1"/>
    <col min="5631" max="5631" width="17.140625" style="54" customWidth="1"/>
    <col min="5632" max="5881" width="9.140625" style="54"/>
    <col min="5882" max="5882" width="2.85546875" style="54" customWidth="1"/>
    <col min="5883" max="5883" width="38.140625" style="54" customWidth="1"/>
    <col min="5884" max="5884" width="11" style="54" customWidth="1"/>
    <col min="5885" max="5885" width="18.28515625" style="54" customWidth="1"/>
    <col min="5886" max="5886" width="18.28515625" style="54" bestFit="1" customWidth="1"/>
    <col min="5887" max="5887" width="17.140625" style="54" customWidth="1"/>
    <col min="5888" max="6137" width="9.140625" style="54"/>
    <col min="6138" max="6138" width="2.85546875" style="54" customWidth="1"/>
    <col min="6139" max="6139" width="38.140625" style="54" customWidth="1"/>
    <col min="6140" max="6140" width="11" style="54" customWidth="1"/>
    <col min="6141" max="6141" width="18.28515625" style="54" customWidth="1"/>
    <col min="6142" max="6142" width="18.28515625" style="54" bestFit="1" customWidth="1"/>
    <col min="6143" max="6143" width="17.140625" style="54" customWidth="1"/>
    <col min="6144" max="6393" width="9.140625" style="54"/>
    <col min="6394" max="6394" width="2.85546875" style="54" customWidth="1"/>
    <col min="6395" max="6395" width="38.140625" style="54" customWidth="1"/>
    <col min="6396" max="6396" width="11" style="54" customWidth="1"/>
    <col min="6397" max="6397" width="18.28515625" style="54" customWidth="1"/>
    <col min="6398" max="6398" width="18.28515625" style="54" bestFit="1" customWidth="1"/>
    <col min="6399" max="6399" width="17.140625" style="54" customWidth="1"/>
    <col min="6400" max="6649" width="9.140625" style="54"/>
    <col min="6650" max="6650" width="2.85546875" style="54" customWidth="1"/>
    <col min="6651" max="6651" width="38.140625" style="54" customWidth="1"/>
    <col min="6652" max="6652" width="11" style="54" customWidth="1"/>
    <col min="6653" max="6653" width="18.28515625" style="54" customWidth="1"/>
    <col min="6654" max="6654" width="18.28515625" style="54" bestFit="1" customWidth="1"/>
    <col min="6655" max="6655" width="17.140625" style="54" customWidth="1"/>
    <col min="6656" max="6905" width="9.140625" style="54"/>
    <col min="6906" max="6906" width="2.85546875" style="54" customWidth="1"/>
    <col min="6907" max="6907" width="38.140625" style="54" customWidth="1"/>
    <col min="6908" max="6908" width="11" style="54" customWidth="1"/>
    <col min="6909" max="6909" width="18.28515625" style="54" customWidth="1"/>
    <col min="6910" max="6910" width="18.28515625" style="54" bestFit="1" customWidth="1"/>
    <col min="6911" max="6911" width="17.140625" style="54" customWidth="1"/>
    <col min="6912" max="7161" width="9.140625" style="54"/>
    <col min="7162" max="7162" width="2.85546875" style="54" customWidth="1"/>
    <col min="7163" max="7163" width="38.140625" style="54" customWidth="1"/>
    <col min="7164" max="7164" width="11" style="54" customWidth="1"/>
    <col min="7165" max="7165" width="18.28515625" style="54" customWidth="1"/>
    <col min="7166" max="7166" width="18.28515625" style="54" bestFit="1" customWidth="1"/>
    <col min="7167" max="7167" width="17.140625" style="54" customWidth="1"/>
    <col min="7168" max="7417" width="9.140625" style="54"/>
    <col min="7418" max="7418" width="2.85546875" style="54" customWidth="1"/>
    <col min="7419" max="7419" width="38.140625" style="54" customWidth="1"/>
    <col min="7420" max="7420" width="11" style="54" customWidth="1"/>
    <col min="7421" max="7421" width="18.28515625" style="54" customWidth="1"/>
    <col min="7422" max="7422" width="18.28515625" style="54" bestFit="1" customWidth="1"/>
    <col min="7423" max="7423" width="17.140625" style="54" customWidth="1"/>
    <col min="7424" max="7673" width="9.140625" style="54"/>
    <col min="7674" max="7674" width="2.85546875" style="54" customWidth="1"/>
    <col min="7675" max="7675" width="38.140625" style="54" customWidth="1"/>
    <col min="7676" max="7676" width="11" style="54" customWidth="1"/>
    <col min="7677" max="7677" width="18.28515625" style="54" customWidth="1"/>
    <col min="7678" max="7678" width="18.28515625" style="54" bestFit="1" customWidth="1"/>
    <col min="7679" max="7679" width="17.140625" style="54" customWidth="1"/>
    <col min="7680" max="7929" width="9.140625" style="54"/>
    <col min="7930" max="7930" width="2.85546875" style="54" customWidth="1"/>
    <col min="7931" max="7931" width="38.140625" style="54" customWidth="1"/>
    <col min="7932" max="7932" width="11" style="54" customWidth="1"/>
    <col min="7933" max="7933" width="18.28515625" style="54" customWidth="1"/>
    <col min="7934" max="7934" width="18.28515625" style="54" bestFit="1" customWidth="1"/>
    <col min="7935" max="7935" width="17.140625" style="54" customWidth="1"/>
    <col min="7936" max="8185" width="9.140625" style="54"/>
    <col min="8186" max="8186" width="2.85546875" style="54" customWidth="1"/>
    <col min="8187" max="8187" width="38.140625" style="54" customWidth="1"/>
    <col min="8188" max="8188" width="11" style="54" customWidth="1"/>
    <col min="8189" max="8189" width="18.28515625" style="54" customWidth="1"/>
    <col min="8190" max="8190" width="18.28515625" style="54" bestFit="1" customWidth="1"/>
    <col min="8191" max="8191" width="17.140625" style="54" customWidth="1"/>
    <col min="8192" max="8441" width="9.140625" style="54"/>
    <col min="8442" max="8442" width="2.85546875" style="54" customWidth="1"/>
    <col min="8443" max="8443" width="38.140625" style="54" customWidth="1"/>
    <col min="8444" max="8444" width="11" style="54" customWidth="1"/>
    <col min="8445" max="8445" width="18.28515625" style="54" customWidth="1"/>
    <col min="8446" max="8446" width="18.28515625" style="54" bestFit="1" customWidth="1"/>
    <col min="8447" max="8447" width="17.140625" style="54" customWidth="1"/>
    <col min="8448" max="8697" width="9.140625" style="54"/>
    <col min="8698" max="8698" width="2.85546875" style="54" customWidth="1"/>
    <col min="8699" max="8699" width="38.140625" style="54" customWidth="1"/>
    <col min="8700" max="8700" width="11" style="54" customWidth="1"/>
    <col min="8701" max="8701" width="18.28515625" style="54" customWidth="1"/>
    <col min="8702" max="8702" width="18.28515625" style="54" bestFit="1" customWidth="1"/>
    <col min="8703" max="8703" width="17.140625" style="54" customWidth="1"/>
    <col min="8704" max="8953" width="9.140625" style="54"/>
    <col min="8954" max="8954" width="2.85546875" style="54" customWidth="1"/>
    <col min="8955" max="8955" width="38.140625" style="54" customWidth="1"/>
    <col min="8956" max="8956" width="11" style="54" customWidth="1"/>
    <col min="8957" max="8957" width="18.28515625" style="54" customWidth="1"/>
    <col min="8958" max="8958" width="18.28515625" style="54" bestFit="1" customWidth="1"/>
    <col min="8959" max="8959" width="17.140625" style="54" customWidth="1"/>
    <col min="8960" max="9209" width="9.140625" style="54"/>
    <col min="9210" max="9210" width="2.85546875" style="54" customWidth="1"/>
    <col min="9211" max="9211" width="38.140625" style="54" customWidth="1"/>
    <col min="9212" max="9212" width="11" style="54" customWidth="1"/>
    <col min="9213" max="9213" width="18.28515625" style="54" customWidth="1"/>
    <col min="9214" max="9214" width="18.28515625" style="54" bestFit="1" customWidth="1"/>
    <col min="9215" max="9215" width="17.140625" style="54" customWidth="1"/>
    <col min="9216" max="9465" width="9.140625" style="54"/>
    <col min="9466" max="9466" width="2.85546875" style="54" customWidth="1"/>
    <col min="9467" max="9467" width="38.140625" style="54" customWidth="1"/>
    <col min="9468" max="9468" width="11" style="54" customWidth="1"/>
    <col min="9469" max="9469" width="18.28515625" style="54" customWidth="1"/>
    <col min="9470" max="9470" width="18.28515625" style="54" bestFit="1" customWidth="1"/>
    <col min="9471" max="9471" width="17.140625" style="54" customWidth="1"/>
    <col min="9472" max="9721" width="9.140625" style="54"/>
    <col min="9722" max="9722" width="2.85546875" style="54" customWidth="1"/>
    <col min="9723" max="9723" width="38.140625" style="54" customWidth="1"/>
    <col min="9724" max="9724" width="11" style="54" customWidth="1"/>
    <col min="9725" max="9725" width="18.28515625" style="54" customWidth="1"/>
    <col min="9726" max="9726" width="18.28515625" style="54" bestFit="1" customWidth="1"/>
    <col min="9727" max="9727" width="17.140625" style="54" customWidth="1"/>
    <col min="9728" max="9977" width="9.140625" style="54"/>
    <col min="9978" max="9978" width="2.85546875" style="54" customWidth="1"/>
    <col min="9979" max="9979" width="38.140625" style="54" customWidth="1"/>
    <col min="9980" max="9980" width="11" style="54" customWidth="1"/>
    <col min="9981" max="9981" width="18.28515625" style="54" customWidth="1"/>
    <col min="9982" max="9982" width="18.28515625" style="54" bestFit="1" customWidth="1"/>
    <col min="9983" max="9983" width="17.140625" style="54" customWidth="1"/>
    <col min="9984" max="10233" width="9.140625" style="54"/>
    <col min="10234" max="10234" width="2.85546875" style="54" customWidth="1"/>
    <col min="10235" max="10235" width="38.140625" style="54" customWidth="1"/>
    <col min="10236" max="10236" width="11" style="54" customWidth="1"/>
    <col min="10237" max="10237" width="18.28515625" style="54" customWidth="1"/>
    <col min="10238" max="10238" width="18.28515625" style="54" bestFit="1" customWidth="1"/>
    <col min="10239" max="10239" width="17.140625" style="54" customWidth="1"/>
    <col min="10240" max="10489" width="9.140625" style="54"/>
    <col min="10490" max="10490" width="2.85546875" style="54" customWidth="1"/>
    <col min="10491" max="10491" width="38.140625" style="54" customWidth="1"/>
    <col min="10492" max="10492" width="11" style="54" customWidth="1"/>
    <col min="10493" max="10493" width="18.28515625" style="54" customWidth="1"/>
    <col min="10494" max="10494" width="18.28515625" style="54" bestFit="1" customWidth="1"/>
    <col min="10495" max="10495" width="17.140625" style="54" customWidth="1"/>
    <col min="10496" max="10745" width="9.140625" style="54"/>
    <col min="10746" max="10746" width="2.85546875" style="54" customWidth="1"/>
    <col min="10747" max="10747" width="38.140625" style="54" customWidth="1"/>
    <col min="10748" max="10748" width="11" style="54" customWidth="1"/>
    <col min="10749" max="10749" width="18.28515625" style="54" customWidth="1"/>
    <col min="10750" max="10750" width="18.28515625" style="54" bestFit="1" customWidth="1"/>
    <col min="10751" max="10751" width="17.140625" style="54" customWidth="1"/>
    <col min="10752" max="11001" width="9.140625" style="54"/>
    <col min="11002" max="11002" width="2.85546875" style="54" customWidth="1"/>
    <col min="11003" max="11003" width="38.140625" style="54" customWidth="1"/>
    <col min="11004" max="11004" width="11" style="54" customWidth="1"/>
    <col min="11005" max="11005" width="18.28515625" style="54" customWidth="1"/>
    <col min="11006" max="11006" width="18.28515625" style="54" bestFit="1" customWidth="1"/>
    <col min="11007" max="11007" width="17.140625" style="54" customWidth="1"/>
    <col min="11008" max="11257" width="9.140625" style="54"/>
    <col min="11258" max="11258" width="2.85546875" style="54" customWidth="1"/>
    <col min="11259" max="11259" width="38.140625" style="54" customWidth="1"/>
    <col min="11260" max="11260" width="11" style="54" customWidth="1"/>
    <col min="11261" max="11261" width="18.28515625" style="54" customWidth="1"/>
    <col min="11262" max="11262" width="18.28515625" style="54" bestFit="1" customWidth="1"/>
    <col min="11263" max="11263" width="17.140625" style="54" customWidth="1"/>
    <col min="11264" max="11513" width="9.140625" style="54"/>
    <col min="11514" max="11514" width="2.85546875" style="54" customWidth="1"/>
    <col min="11515" max="11515" width="38.140625" style="54" customWidth="1"/>
    <col min="11516" max="11516" width="11" style="54" customWidth="1"/>
    <col min="11517" max="11517" width="18.28515625" style="54" customWidth="1"/>
    <col min="11518" max="11518" width="18.28515625" style="54" bestFit="1" customWidth="1"/>
    <col min="11519" max="11519" width="17.140625" style="54" customWidth="1"/>
    <col min="11520" max="11769" width="9.140625" style="54"/>
    <col min="11770" max="11770" width="2.85546875" style="54" customWidth="1"/>
    <col min="11771" max="11771" width="38.140625" style="54" customWidth="1"/>
    <col min="11772" max="11772" width="11" style="54" customWidth="1"/>
    <col min="11773" max="11773" width="18.28515625" style="54" customWidth="1"/>
    <col min="11774" max="11774" width="18.28515625" style="54" bestFit="1" customWidth="1"/>
    <col min="11775" max="11775" width="17.140625" style="54" customWidth="1"/>
    <col min="11776" max="12025" width="9.140625" style="54"/>
    <col min="12026" max="12026" width="2.85546875" style="54" customWidth="1"/>
    <col min="12027" max="12027" width="38.140625" style="54" customWidth="1"/>
    <col min="12028" max="12028" width="11" style="54" customWidth="1"/>
    <col min="12029" max="12029" width="18.28515625" style="54" customWidth="1"/>
    <col min="12030" max="12030" width="18.28515625" style="54" bestFit="1" customWidth="1"/>
    <col min="12031" max="12031" width="17.140625" style="54" customWidth="1"/>
    <col min="12032" max="12281" width="9.140625" style="54"/>
    <col min="12282" max="12282" width="2.85546875" style="54" customWidth="1"/>
    <col min="12283" max="12283" width="38.140625" style="54" customWidth="1"/>
    <col min="12284" max="12284" width="11" style="54" customWidth="1"/>
    <col min="12285" max="12285" width="18.28515625" style="54" customWidth="1"/>
    <col min="12286" max="12286" width="18.28515625" style="54" bestFit="1" customWidth="1"/>
    <col min="12287" max="12287" width="17.140625" style="54" customWidth="1"/>
    <col min="12288" max="12537" width="9.140625" style="54"/>
    <col min="12538" max="12538" width="2.85546875" style="54" customWidth="1"/>
    <col min="12539" max="12539" width="38.140625" style="54" customWidth="1"/>
    <col min="12540" max="12540" width="11" style="54" customWidth="1"/>
    <col min="12541" max="12541" width="18.28515625" style="54" customWidth="1"/>
    <col min="12542" max="12542" width="18.28515625" style="54" bestFit="1" customWidth="1"/>
    <col min="12543" max="12543" width="17.140625" style="54" customWidth="1"/>
    <col min="12544" max="12793" width="9.140625" style="54"/>
    <col min="12794" max="12794" width="2.85546875" style="54" customWidth="1"/>
    <col min="12795" max="12795" width="38.140625" style="54" customWidth="1"/>
    <col min="12796" max="12796" width="11" style="54" customWidth="1"/>
    <col min="12797" max="12797" width="18.28515625" style="54" customWidth="1"/>
    <col min="12798" max="12798" width="18.28515625" style="54" bestFit="1" customWidth="1"/>
    <col min="12799" max="12799" width="17.140625" style="54" customWidth="1"/>
    <col min="12800" max="13049" width="9.140625" style="54"/>
    <col min="13050" max="13050" width="2.85546875" style="54" customWidth="1"/>
    <col min="13051" max="13051" width="38.140625" style="54" customWidth="1"/>
    <col min="13052" max="13052" width="11" style="54" customWidth="1"/>
    <col min="13053" max="13053" width="18.28515625" style="54" customWidth="1"/>
    <col min="13054" max="13054" width="18.28515625" style="54" bestFit="1" customWidth="1"/>
    <col min="13055" max="13055" width="17.140625" style="54" customWidth="1"/>
    <col min="13056" max="13305" width="9.140625" style="54"/>
    <col min="13306" max="13306" width="2.85546875" style="54" customWidth="1"/>
    <col min="13307" max="13307" width="38.140625" style="54" customWidth="1"/>
    <col min="13308" max="13308" width="11" style="54" customWidth="1"/>
    <col min="13309" max="13309" width="18.28515625" style="54" customWidth="1"/>
    <col min="13310" max="13310" width="18.28515625" style="54" bestFit="1" customWidth="1"/>
    <col min="13311" max="13311" width="17.140625" style="54" customWidth="1"/>
    <col min="13312" max="13561" width="9.140625" style="54"/>
    <col min="13562" max="13562" width="2.85546875" style="54" customWidth="1"/>
    <col min="13563" max="13563" width="38.140625" style="54" customWidth="1"/>
    <col min="13564" max="13564" width="11" style="54" customWidth="1"/>
    <col min="13565" max="13565" width="18.28515625" style="54" customWidth="1"/>
    <col min="13566" max="13566" width="18.28515625" style="54" bestFit="1" customWidth="1"/>
    <col min="13567" max="13567" width="17.140625" style="54" customWidth="1"/>
    <col min="13568" max="13817" width="9.140625" style="54"/>
    <col min="13818" max="13818" width="2.85546875" style="54" customWidth="1"/>
    <col min="13819" max="13819" width="38.140625" style="54" customWidth="1"/>
    <col min="13820" max="13820" width="11" style="54" customWidth="1"/>
    <col min="13821" max="13821" width="18.28515625" style="54" customWidth="1"/>
    <col min="13822" max="13822" width="18.28515625" style="54" bestFit="1" customWidth="1"/>
    <col min="13823" max="13823" width="17.140625" style="54" customWidth="1"/>
    <col min="13824" max="14073" width="9.140625" style="54"/>
    <col min="14074" max="14074" width="2.85546875" style="54" customWidth="1"/>
    <col min="14075" max="14075" width="38.140625" style="54" customWidth="1"/>
    <col min="14076" max="14076" width="11" style="54" customWidth="1"/>
    <col min="14077" max="14077" width="18.28515625" style="54" customWidth="1"/>
    <col min="14078" max="14078" width="18.28515625" style="54" bestFit="1" customWidth="1"/>
    <col min="14079" max="14079" width="17.140625" style="54" customWidth="1"/>
    <col min="14080" max="14329" width="9.140625" style="54"/>
    <col min="14330" max="14330" width="2.85546875" style="54" customWidth="1"/>
    <col min="14331" max="14331" width="38.140625" style="54" customWidth="1"/>
    <col min="14332" max="14332" width="11" style="54" customWidth="1"/>
    <col min="14333" max="14333" width="18.28515625" style="54" customWidth="1"/>
    <col min="14334" max="14334" width="18.28515625" style="54" bestFit="1" customWidth="1"/>
    <col min="14335" max="14335" width="17.140625" style="54" customWidth="1"/>
    <col min="14336" max="14585" width="9.140625" style="54"/>
    <col min="14586" max="14586" width="2.85546875" style="54" customWidth="1"/>
    <col min="14587" max="14587" width="38.140625" style="54" customWidth="1"/>
    <col min="14588" max="14588" width="11" style="54" customWidth="1"/>
    <col min="14589" max="14589" width="18.28515625" style="54" customWidth="1"/>
    <col min="14590" max="14590" width="18.28515625" style="54" bestFit="1" customWidth="1"/>
    <col min="14591" max="14591" width="17.140625" style="54" customWidth="1"/>
    <col min="14592" max="14841" width="9.140625" style="54"/>
    <col min="14842" max="14842" width="2.85546875" style="54" customWidth="1"/>
    <col min="14843" max="14843" width="38.140625" style="54" customWidth="1"/>
    <col min="14844" max="14844" width="11" style="54" customWidth="1"/>
    <col min="14845" max="14845" width="18.28515625" style="54" customWidth="1"/>
    <col min="14846" max="14846" width="18.28515625" style="54" bestFit="1" customWidth="1"/>
    <col min="14847" max="14847" width="17.140625" style="54" customWidth="1"/>
    <col min="14848" max="15097" width="9.140625" style="54"/>
    <col min="15098" max="15098" width="2.85546875" style="54" customWidth="1"/>
    <col min="15099" max="15099" width="38.140625" style="54" customWidth="1"/>
    <col min="15100" max="15100" width="11" style="54" customWidth="1"/>
    <col min="15101" max="15101" width="18.28515625" style="54" customWidth="1"/>
    <col min="15102" max="15102" width="18.28515625" style="54" bestFit="1" customWidth="1"/>
    <col min="15103" max="15103" width="17.140625" style="54" customWidth="1"/>
    <col min="15104" max="15353" width="9.140625" style="54"/>
    <col min="15354" max="15354" width="2.85546875" style="54" customWidth="1"/>
    <col min="15355" max="15355" width="38.140625" style="54" customWidth="1"/>
    <col min="15356" max="15356" width="11" style="54" customWidth="1"/>
    <col min="15357" max="15357" width="18.28515625" style="54" customWidth="1"/>
    <col min="15358" max="15358" width="18.28515625" style="54" bestFit="1" customWidth="1"/>
    <col min="15359" max="15359" width="17.140625" style="54" customWidth="1"/>
    <col min="15360" max="15609" width="9.140625" style="54"/>
    <col min="15610" max="15610" width="2.85546875" style="54" customWidth="1"/>
    <col min="15611" max="15611" width="38.140625" style="54" customWidth="1"/>
    <col min="15612" max="15612" width="11" style="54" customWidth="1"/>
    <col min="15613" max="15613" width="18.28515625" style="54" customWidth="1"/>
    <col min="15614" max="15614" width="18.28515625" style="54" bestFit="1" customWidth="1"/>
    <col min="15615" max="15615" width="17.140625" style="54" customWidth="1"/>
    <col min="15616" max="15865" width="9.140625" style="54"/>
    <col min="15866" max="15866" width="2.85546875" style="54" customWidth="1"/>
    <col min="15867" max="15867" width="38.140625" style="54" customWidth="1"/>
    <col min="15868" max="15868" width="11" style="54" customWidth="1"/>
    <col min="15869" max="15869" width="18.28515625" style="54" customWidth="1"/>
    <col min="15870" max="15870" width="18.28515625" style="54" bestFit="1" customWidth="1"/>
    <col min="15871" max="15871" width="17.140625" style="54" customWidth="1"/>
    <col min="15872" max="16121" width="9.140625" style="54"/>
    <col min="16122" max="16122" width="2.85546875" style="54" customWidth="1"/>
    <col min="16123" max="16123" width="38.140625" style="54" customWidth="1"/>
    <col min="16124" max="16124" width="11" style="54" customWidth="1"/>
    <col min="16125" max="16125" width="18.28515625" style="54" customWidth="1"/>
    <col min="16126" max="16126" width="18.28515625" style="54" bestFit="1" customWidth="1"/>
    <col min="16127" max="16127" width="17.140625" style="54" customWidth="1"/>
    <col min="16128" max="16384" width="9.140625" style="54"/>
  </cols>
  <sheetData>
    <row r="5" spans="1:6" ht="18.75" x14ac:dyDescent="0.3">
      <c r="A5" s="98" t="s">
        <v>145</v>
      </c>
      <c r="B5" s="98"/>
      <c r="C5" s="98"/>
      <c r="D5" s="98"/>
      <c r="E5" s="98"/>
    </row>
    <row r="6" spans="1:6" ht="18.75" customHeight="1" x14ac:dyDescent="0.3">
      <c r="A6" s="98" t="s">
        <v>59</v>
      </c>
      <c r="B6" s="98"/>
      <c r="C6" s="98"/>
      <c r="D6" s="98"/>
      <c r="E6" s="98"/>
    </row>
    <row r="7" spans="1:6" x14ac:dyDescent="0.25">
      <c r="B7" s="99"/>
      <c r="C7" s="99"/>
      <c r="D7" s="99"/>
      <c r="E7" s="99"/>
    </row>
    <row r="8" spans="1:6" s="56" customFormat="1" ht="45" x14ac:dyDescent="0.25">
      <c r="C8" s="57" t="s">
        <v>2</v>
      </c>
      <c r="D8" s="82">
        <v>44196</v>
      </c>
      <c r="E8" s="82">
        <v>43830</v>
      </c>
    </row>
    <row r="9" spans="1:6" ht="17.25" x14ac:dyDescent="0.4">
      <c r="A9" s="83" t="s">
        <v>60</v>
      </c>
      <c r="C9" s="84"/>
      <c r="D9" s="85">
        <f>D11+D18</f>
        <v>112539756.23</v>
      </c>
      <c r="E9" s="85">
        <f>E11+E18</f>
        <v>116523645.16000001</v>
      </c>
      <c r="F9" s="86"/>
    </row>
    <row r="10" spans="1:6" x14ac:dyDescent="0.25">
      <c r="C10" s="84"/>
      <c r="D10" s="62"/>
      <c r="E10" s="62"/>
      <c r="F10" s="66"/>
    </row>
    <row r="11" spans="1:6" s="64" customFormat="1" x14ac:dyDescent="0.25">
      <c r="B11" s="64" t="s">
        <v>61</v>
      </c>
      <c r="C11" s="87"/>
      <c r="D11" s="88">
        <f>SUM(D12:D16)</f>
        <v>112191316.67</v>
      </c>
      <c r="E11" s="88">
        <f>SUM(E12:E16)</f>
        <v>114871345.12</v>
      </c>
    </row>
    <row r="12" spans="1:6" x14ac:dyDescent="0.25">
      <c r="B12" s="54" t="s">
        <v>62</v>
      </c>
      <c r="C12" s="84" t="s">
        <v>63</v>
      </c>
      <c r="D12" s="89">
        <v>108855196.28</v>
      </c>
      <c r="E12" s="89">
        <v>111011236.52</v>
      </c>
    </row>
    <row r="13" spans="1:6" x14ac:dyDescent="0.25">
      <c r="B13" s="54" t="s">
        <v>64</v>
      </c>
      <c r="C13" s="84" t="s">
        <v>65</v>
      </c>
      <c r="D13" s="89">
        <v>2369951.0699999998</v>
      </c>
      <c r="E13" s="89">
        <v>2532254.85</v>
      </c>
    </row>
    <row r="14" spans="1:6" x14ac:dyDescent="0.25">
      <c r="B14" s="54" t="s">
        <v>66</v>
      </c>
      <c r="C14" s="84" t="s">
        <v>67</v>
      </c>
      <c r="D14" s="89">
        <v>483020.81</v>
      </c>
      <c r="E14" s="89">
        <v>475602.31</v>
      </c>
    </row>
    <row r="15" spans="1:6" x14ac:dyDescent="0.25">
      <c r="B15" s="54" t="s">
        <v>68</v>
      </c>
      <c r="C15" s="84" t="s">
        <v>63</v>
      </c>
      <c r="D15" s="89">
        <v>483148.51</v>
      </c>
      <c r="E15" s="89">
        <v>940112.65</v>
      </c>
    </row>
    <row r="16" spans="1:6" x14ac:dyDescent="0.25">
      <c r="B16" s="54" t="s">
        <v>69</v>
      </c>
      <c r="C16" s="84"/>
      <c r="D16" s="89"/>
      <c r="E16" s="89">
        <v>-87861.21</v>
      </c>
    </row>
    <row r="17" spans="1:6" x14ac:dyDescent="0.25">
      <c r="C17" s="84"/>
      <c r="D17" s="62"/>
      <c r="E17" s="62"/>
    </row>
    <row r="18" spans="1:6" s="64" customFormat="1" x14ac:dyDescent="0.25">
      <c r="B18" s="64" t="s">
        <v>70</v>
      </c>
      <c r="C18" s="87"/>
      <c r="D18" s="88">
        <f>SUM(D19:D22)</f>
        <v>348439.55999999988</v>
      </c>
      <c r="E18" s="88">
        <f>SUM(E19:E22)</f>
        <v>1652300.0399999998</v>
      </c>
    </row>
    <row r="19" spans="1:6" x14ac:dyDescent="0.25">
      <c r="B19" s="54" t="s">
        <v>71</v>
      </c>
      <c r="C19" s="84" t="s">
        <v>63</v>
      </c>
      <c r="D19" s="62">
        <f>3138921.03-483020.81-2369951.07</f>
        <v>285949.14999999991</v>
      </c>
      <c r="E19" s="62">
        <f>3849656.16-2532254.85</f>
        <v>1317401.31</v>
      </c>
    </row>
    <row r="20" spans="1:6" x14ac:dyDescent="0.25">
      <c r="B20" s="54" t="s">
        <v>72</v>
      </c>
      <c r="C20" s="84" t="s">
        <v>63</v>
      </c>
      <c r="D20" s="89">
        <v>36396.089999999997</v>
      </c>
      <c r="E20" s="89">
        <v>25513.21</v>
      </c>
    </row>
    <row r="21" spans="1:6" x14ac:dyDescent="0.25">
      <c r="B21" s="54" t="s">
        <v>91</v>
      </c>
      <c r="C21" s="84"/>
      <c r="D21" s="89">
        <v>0</v>
      </c>
      <c r="E21" s="89">
        <v>276251.88</v>
      </c>
      <c r="F21" s="66"/>
    </row>
    <row r="22" spans="1:6" x14ac:dyDescent="0.25">
      <c r="B22" s="54" t="s">
        <v>73</v>
      </c>
      <c r="C22" s="84"/>
      <c r="D22" s="89">
        <v>26094.32</v>
      </c>
      <c r="E22" s="89">
        <v>33133.64</v>
      </c>
    </row>
    <row r="23" spans="1:6" x14ac:dyDescent="0.25">
      <c r="C23" s="84"/>
      <c r="D23" s="62"/>
      <c r="E23" s="62"/>
    </row>
    <row r="24" spans="1:6" x14ac:dyDescent="0.25">
      <c r="A24" s="83" t="s">
        <v>74</v>
      </c>
      <c r="C24" s="84"/>
      <c r="D24" s="88">
        <f>D26</f>
        <v>-83728985.390000001</v>
      </c>
      <c r="E24" s="88">
        <f>E26</f>
        <v>-89915453.219999999</v>
      </c>
    </row>
    <row r="25" spans="1:6" ht="15" customHeight="1" x14ac:dyDescent="0.25">
      <c r="B25" s="83"/>
      <c r="C25" s="84"/>
      <c r="D25" s="62"/>
      <c r="E25" s="62"/>
      <c r="F25" s="66"/>
    </row>
    <row r="26" spans="1:6" s="64" customFormat="1" x14ac:dyDescent="0.25">
      <c r="B26" s="64" t="s">
        <v>75</v>
      </c>
      <c r="C26" s="87"/>
      <c r="D26" s="88">
        <f>SUM(D27:D29)</f>
        <v>-83728985.390000001</v>
      </c>
      <c r="E26" s="88">
        <f>SUM(E27:E29)</f>
        <v>-89915453.219999999</v>
      </c>
      <c r="F26" s="68"/>
    </row>
    <row r="27" spans="1:6" x14ac:dyDescent="0.25">
      <c r="B27" s="54" t="s">
        <v>76</v>
      </c>
      <c r="C27" s="84"/>
      <c r="D27" s="89">
        <v>-80876013.510000005</v>
      </c>
      <c r="E27" s="89">
        <f>-2456.45-63447978.96-22517314.33-939846.32</f>
        <v>-86907596.060000002</v>
      </c>
      <c r="F27" s="90"/>
    </row>
    <row r="28" spans="1:6" x14ac:dyDescent="0.25">
      <c r="B28" s="54" t="s">
        <v>64</v>
      </c>
      <c r="C28" s="84" t="s">
        <v>65</v>
      </c>
      <c r="D28" s="62">
        <v>-2369951.0699999998</v>
      </c>
      <c r="E28" s="62">
        <v>-2532254.85</v>
      </c>
    </row>
    <row r="29" spans="1:6" x14ac:dyDescent="0.25">
      <c r="B29" s="54" t="s">
        <v>66</v>
      </c>
      <c r="C29" s="84" t="s">
        <v>67</v>
      </c>
      <c r="D29" s="62">
        <v>-483020.81</v>
      </c>
      <c r="E29" s="62">
        <v>-475602.31</v>
      </c>
      <c r="F29" s="66"/>
    </row>
    <row r="30" spans="1:6" x14ac:dyDescent="0.25">
      <c r="C30" s="84"/>
      <c r="D30" s="62"/>
      <c r="E30" s="62"/>
    </row>
    <row r="31" spans="1:6" s="64" customFormat="1" ht="17.25" x14ac:dyDescent="0.4">
      <c r="A31" s="64" t="s">
        <v>77</v>
      </c>
      <c r="C31" s="87"/>
      <c r="D31" s="52">
        <f>SUM(D9,D24)</f>
        <v>28810770.840000004</v>
      </c>
      <c r="E31" s="52">
        <f>SUM(E9,E24)</f>
        <v>26608191.940000013</v>
      </c>
    </row>
    <row r="32" spans="1:6" s="64" customFormat="1" x14ac:dyDescent="0.25">
      <c r="C32" s="87"/>
      <c r="D32" s="74"/>
      <c r="E32" s="74"/>
    </row>
    <row r="33" spans="1:6" s="64" customFormat="1" x14ac:dyDescent="0.25">
      <c r="A33" s="64" t="s">
        <v>78</v>
      </c>
      <c r="C33" s="87"/>
      <c r="D33" s="88">
        <f>SUM(D35:D43)</f>
        <v>-27072529.43</v>
      </c>
      <c r="E33" s="88">
        <f>SUM(E35:E43)</f>
        <v>-34741108.449999996</v>
      </c>
      <c r="F33" s="61"/>
    </row>
    <row r="34" spans="1:6" s="64" customFormat="1" x14ac:dyDescent="0.25">
      <c r="C34" s="87"/>
      <c r="D34" s="74"/>
      <c r="E34" s="74"/>
      <c r="F34" s="68"/>
    </row>
    <row r="35" spans="1:6" s="64" customFormat="1" x14ac:dyDescent="0.25">
      <c r="B35" s="54" t="s">
        <v>79</v>
      </c>
      <c r="C35" s="84" t="s">
        <v>80</v>
      </c>
      <c r="D35" s="91">
        <f>-4037480.55-D39-D40-D41-D29</f>
        <v>-3110955.6399999997</v>
      </c>
      <c r="E35" s="91">
        <f>-6598840.26-E29-E39-E40-E41</f>
        <v>-5524633.0800000001</v>
      </c>
      <c r="F35" s="68"/>
    </row>
    <row r="36" spans="1:6" x14ac:dyDescent="0.25">
      <c r="B36" s="54" t="s">
        <v>81</v>
      </c>
      <c r="C36" s="84"/>
      <c r="D36" s="91">
        <v>-17397779.920000002</v>
      </c>
      <c r="E36" s="91">
        <v>-21425003.43</v>
      </c>
      <c r="F36" s="66"/>
    </row>
    <row r="37" spans="1:6" x14ac:dyDescent="0.25">
      <c r="B37" s="54" t="s">
        <v>82</v>
      </c>
      <c r="C37" s="84"/>
      <c r="D37" s="91">
        <v>-5403297.6600000001</v>
      </c>
      <c r="E37" s="91">
        <v>-5836323.6299999999</v>
      </c>
    </row>
    <row r="38" spans="1:6" x14ac:dyDescent="0.25">
      <c r="B38" s="54" t="s">
        <v>83</v>
      </c>
      <c r="C38" s="84"/>
      <c r="D38" s="91">
        <f>-2413360.53+2369951.07</f>
        <v>-43409.459999999963</v>
      </c>
      <c r="E38" s="91">
        <f>-2598476.79+2532254.85</f>
        <v>-66221.939999999944</v>
      </c>
    </row>
    <row r="39" spans="1:6" x14ac:dyDescent="0.25">
      <c r="B39" s="54" t="s">
        <v>84</v>
      </c>
      <c r="C39" s="84"/>
      <c r="D39" s="91">
        <f>-5350-83368.53-117095.59</f>
        <v>-205814.12</v>
      </c>
      <c r="E39" s="91">
        <f>-7912-170020.12-76962.35</f>
        <v>-254894.47</v>
      </c>
      <c r="F39" s="66"/>
    </row>
    <row r="40" spans="1:6" x14ac:dyDescent="0.25">
      <c r="B40" s="54" t="s">
        <v>85</v>
      </c>
      <c r="C40" s="84"/>
      <c r="D40" s="91">
        <f>-13373.57-23111.51</f>
        <v>-36485.08</v>
      </c>
      <c r="E40" s="91">
        <f>-79219.96-49747.95</f>
        <v>-128967.91</v>
      </c>
      <c r="F40" s="80"/>
    </row>
    <row r="41" spans="1:6" x14ac:dyDescent="0.25">
      <c r="B41" s="54" t="s">
        <v>86</v>
      </c>
      <c r="C41" s="84"/>
      <c r="D41" s="91">
        <v>-201204.9</v>
      </c>
      <c r="E41" s="91">
        <v>-214742.49</v>
      </c>
      <c r="F41" s="66"/>
    </row>
    <row r="42" spans="1:6" s="64" customFormat="1" x14ac:dyDescent="0.25">
      <c r="B42" s="54" t="s">
        <v>87</v>
      </c>
      <c r="C42" s="87"/>
      <c r="D42" s="91">
        <v>-673582.65</v>
      </c>
      <c r="E42" s="91">
        <f>-1291255.46+933.96</f>
        <v>-1290321.5</v>
      </c>
    </row>
    <row r="43" spans="1:6" s="64" customFormat="1" x14ac:dyDescent="0.25">
      <c r="B43" s="54"/>
      <c r="C43" s="87"/>
      <c r="D43" s="74"/>
      <c r="E43" s="74"/>
    </row>
    <row r="44" spans="1:6" s="64" customFormat="1" x14ac:dyDescent="0.25">
      <c r="A44" s="64" t="s">
        <v>88</v>
      </c>
      <c r="C44" s="87"/>
      <c r="D44" s="88">
        <v>-74333.97</v>
      </c>
      <c r="E44" s="88">
        <v>-131535.29999999999</v>
      </c>
    </row>
    <row r="45" spans="1:6" x14ac:dyDescent="0.25">
      <c r="C45" s="84"/>
      <c r="D45" s="62"/>
      <c r="E45" s="62"/>
    </row>
    <row r="46" spans="1:6" s="64" customFormat="1" x14ac:dyDescent="0.25">
      <c r="A46" s="64" t="s">
        <v>89</v>
      </c>
      <c r="C46" s="87"/>
      <c r="D46" s="88"/>
      <c r="E46" s="88"/>
    </row>
    <row r="47" spans="1:6" x14ac:dyDescent="0.25">
      <c r="C47" s="84"/>
      <c r="D47" s="62"/>
      <c r="E47" s="62"/>
    </row>
    <row r="48" spans="1:6" ht="17.25" x14ac:dyDescent="0.4">
      <c r="A48" s="64" t="s">
        <v>54</v>
      </c>
      <c r="C48" s="60" t="s">
        <v>90</v>
      </c>
      <c r="D48" s="52">
        <f>SUM(D31,D33,D44)</f>
        <v>1663907.4400000039</v>
      </c>
      <c r="E48" s="52">
        <f>SUM(E31,E33,E44)</f>
        <v>-8264451.8099999828</v>
      </c>
      <c r="F48" s="80"/>
    </row>
    <row r="49" spans="1:6" x14ac:dyDescent="0.25">
      <c r="A49" s="64"/>
      <c r="E49" s="54"/>
      <c r="F49" s="80"/>
    </row>
    <row r="50" spans="1:6" x14ac:dyDescent="0.25">
      <c r="B50" s="61"/>
      <c r="D50" s="66"/>
      <c r="E50" s="66"/>
    </row>
    <row r="51" spans="1:6" x14ac:dyDescent="0.25">
      <c r="F51" s="80"/>
    </row>
    <row r="52" spans="1:6" x14ac:dyDescent="0.25">
      <c r="B52" s="81" t="s">
        <v>55</v>
      </c>
      <c r="C52" s="92"/>
      <c r="D52" s="96" t="s">
        <v>57</v>
      </c>
      <c r="E52" s="96"/>
      <c r="F52" s="66"/>
    </row>
    <row r="53" spans="1:6" x14ac:dyDescent="0.25">
      <c r="B53" s="81" t="s">
        <v>56</v>
      </c>
      <c r="C53" s="92"/>
      <c r="D53" s="96" t="s">
        <v>58</v>
      </c>
      <c r="E53" s="96"/>
    </row>
    <row r="54" spans="1:6" x14ac:dyDescent="0.25">
      <c r="B54" s="96"/>
      <c r="C54" s="96"/>
      <c r="D54" s="96"/>
      <c r="E54" s="96"/>
    </row>
  </sheetData>
  <mergeCells count="6">
    <mergeCell ref="B54:E54"/>
    <mergeCell ref="A5:E5"/>
    <mergeCell ref="A6:E6"/>
    <mergeCell ref="B7:E7"/>
    <mergeCell ref="D52:E52"/>
    <mergeCell ref="D53:E53"/>
  </mergeCells>
  <pageMargins left="0.51181102362204722" right="0.51181102362204722" top="0.78740157480314965" bottom="0.33" header="0.31496062992125984" footer="0.21"/>
  <pageSetup paperSize="9" scale="9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showGridLines="0" topLeftCell="A46" zoomScale="93" zoomScaleNormal="93" workbookViewId="0">
      <selection activeCell="C61" sqref="C61"/>
    </sheetView>
  </sheetViews>
  <sheetFormatPr defaultColWidth="54.42578125" defaultRowHeight="15" x14ac:dyDescent="0.25"/>
  <cols>
    <col min="1" max="1" width="55.5703125" style="4" customWidth="1"/>
    <col min="2" max="2" width="14.28515625" style="18" customWidth="1"/>
    <col min="3" max="5" width="14.28515625" style="4" customWidth="1"/>
    <col min="6" max="6" width="18.85546875" style="3" customWidth="1"/>
    <col min="7" max="7" width="13.85546875" style="4" bestFit="1" customWidth="1"/>
    <col min="8" max="254" width="54.42578125" style="4"/>
    <col min="255" max="255" width="54" style="4" customWidth="1"/>
    <col min="256" max="257" width="13.28515625" style="4" customWidth="1"/>
    <col min="258" max="259" width="15.140625" style="4" customWidth="1"/>
    <col min="260" max="261" width="0" style="4" hidden="1" customWidth="1"/>
    <col min="262" max="262" width="18.85546875" style="4" customWidth="1"/>
    <col min="263" max="263" width="13.85546875" style="4" bestFit="1" customWidth="1"/>
    <col min="264" max="510" width="54.42578125" style="4"/>
    <col min="511" max="511" width="54" style="4" customWidth="1"/>
    <col min="512" max="513" width="13.28515625" style="4" customWidth="1"/>
    <col min="514" max="515" width="15.140625" style="4" customWidth="1"/>
    <col min="516" max="517" width="0" style="4" hidden="1" customWidth="1"/>
    <col min="518" max="518" width="18.85546875" style="4" customWidth="1"/>
    <col min="519" max="519" width="13.85546875" style="4" bestFit="1" customWidth="1"/>
    <col min="520" max="766" width="54.42578125" style="4"/>
    <col min="767" max="767" width="54" style="4" customWidth="1"/>
    <col min="768" max="769" width="13.28515625" style="4" customWidth="1"/>
    <col min="770" max="771" width="15.140625" style="4" customWidth="1"/>
    <col min="772" max="773" width="0" style="4" hidden="1" customWidth="1"/>
    <col min="774" max="774" width="18.85546875" style="4" customWidth="1"/>
    <col min="775" max="775" width="13.85546875" style="4" bestFit="1" customWidth="1"/>
    <col min="776" max="1022" width="54.42578125" style="4"/>
    <col min="1023" max="1023" width="54" style="4" customWidth="1"/>
    <col min="1024" max="1025" width="13.28515625" style="4" customWidth="1"/>
    <col min="1026" max="1027" width="15.140625" style="4" customWidth="1"/>
    <col min="1028" max="1029" width="0" style="4" hidden="1" customWidth="1"/>
    <col min="1030" max="1030" width="18.85546875" style="4" customWidth="1"/>
    <col min="1031" max="1031" width="13.85546875" style="4" bestFit="1" customWidth="1"/>
    <col min="1032" max="1278" width="54.42578125" style="4"/>
    <col min="1279" max="1279" width="54" style="4" customWidth="1"/>
    <col min="1280" max="1281" width="13.28515625" style="4" customWidth="1"/>
    <col min="1282" max="1283" width="15.140625" style="4" customWidth="1"/>
    <col min="1284" max="1285" width="0" style="4" hidden="1" customWidth="1"/>
    <col min="1286" max="1286" width="18.85546875" style="4" customWidth="1"/>
    <col min="1287" max="1287" width="13.85546875" style="4" bestFit="1" customWidth="1"/>
    <col min="1288" max="1534" width="54.42578125" style="4"/>
    <col min="1535" max="1535" width="54" style="4" customWidth="1"/>
    <col min="1536" max="1537" width="13.28515625" style="4" customWidth="1"/>
    <col min="1538" max="1539" width="15.140625" style="4" customWidth="1"/>
    <col min="1540" max="1541" width="0" style="4" hidden="1" customWidth="1"/>
    <col min="1542" max="1542" width="18.85546875" style="4" customWidth="1"/>
    <col min="1543" max="1543" width="13.85546875" style="4" bestFit="1" customWidth="1"/>
    <col min="1544" max="1790" width="54.42578125" style="4"/>
    <col min="1791" max="1791" width="54" style="4" customWidth="1"/>
    <col min="1792" max="1793" width="13.28515625" style="4" customWidth="1"/>
    <col min="1794" max="1795" width="15.140625" style="4" customWidth="1"/>
    <col min="1796" max="1797" width="0" style="4" hidden="1" customWidth="1"/>
    <col min="1798" max="1798" width="18.85546875" style="4" customWidth="1"/>
    <col min="1799" max="1799" width="13.85546875" style="4" bestFit="1" customWidth="1"/>
    <col min="1800" max="2046" width="54.42578125" style="4"/>
    <col min="2047" max="2047" width="54" style="4" customWidth="1"/>
    <col min="2048" max="2049" width="13.28515625" style="4" customWidth="1"/>
    <col min="2050" max="2051" width="15.140625" style="4" customWidth="1"/>
    <col min="2052" max="2053" width="0" style="4" hidden="1" customWidth="1"/>
    <col min="2054" max="2054" width="18.85546875" style="4" customWidth="1"/>
    <col min="2055" max="2055" width="13.85546875" style="4" bestFit="1" customWidth="1"/>
    <col min="2056" max="2302" width="54.42578125" style="4"/>
    <col min="2303" max="2303" width="54" style="4" customWidth="1"/>
    <col min="2304" max="2305" width="13.28515625" style="4" customWidth="1"/>
    <col min="2306" max="2307" width="15.140625" style="4" customWidth="1"/>
    <col min="2308" max="2309" width="0" style="4" hidden="1" customWidth="1"/>
    <col min="2310" max="2310" width="18.85546875" style="4" customWidth="1"/>
    <col min="2311" max="2311" width="13.85546875" style="4" bestFit="1" customWidth="1"/>
    <col min="2312" max="2558" width="54.42578125" style="4"/>
    <col min="2559" max="2559" width="54" style="4" customWidth="1"/>
    <col min="2560" max="2561" width="13.28515625" style="4" customWidth="1"/>
    <col min="2562" max="2563" width="15.140625" style="4" customWidth="1"/>
    <col min="2564" max="2565" width="0" style="4" hidden="1" customWidth="1"/>
    <col min="2566" max="2566" width="18.85546875" style="4" customWidth="1"/>
    <col min="2567" max="2567" width="13.85546875" style="4" bestFit="1" customWidth="1"/>
    <col min="2568" max="2814" width="54.42578125" style="4"/>
    <col min="2815" max="2815" width="54" style="4" customWidth="1"/>
    <col min="2816" max="2817" width="13.28515625" style="4" customWidth="1"/>
    <col min="2818" max="2819" width="15.140625" style="4" customWidth="1"/>
    <col min="2820" max="2821" width="0" style="4" hidden="1" customWidth="1"/>
    <col min="2822" max="2822" width="18.85546875" style="4" customWidth="1"/>
    <col min="2823" max="2823" width="13.85546875" style="4" bestFit="1" customWidth="1"/>
    <col min="2824" max="3070" width="54.42578125" style="4"/>
    <col min="3071" max="3071" width="54" style="4" customWidth="1"/>
    <col min="3072" max="3073" width="13.28515625" style="4" customWidth="1"/>
    <col min="3074" max="3075" width="15.140625" style="4" customWidth="1"/>
    <col min="3076" max="3077" width="0" style="4" hidden="1" customWidth="1"/>
    <col min="3078" max="3078" width="18.85546875" style="4" customWidth="1"/>
    <col min="3079" max="3079" width="13.85546875" style="4" bestFit="1" customWidth="1"/>
    <col min="3080" max="3326" width="54.42578125" style="4"/>
    <col min="3327" max="3327" width="54" style="4" customWidth="1"/>
    <col min="3328" max="3329" width="13.28515625" style="4" customWidth="1"/>
    <col min="3330" max="3331" width="15.140625" style="4" customWidth="1"/>
    <col min="3332" max="3333" width="0" style="4" hidden="1" customWidth="1"/>
    <col min="3334" max="3334" width="18.85546875" style="4" customWidth="1"/>
    <col min="3335" max="3335" width="13.85546875" style="4" bestFit="1" customWidth="1"/>
    <col min="3336" max="3582" width="54.42578125" style="4"/>
    <col min="3583" max="3583" width="54" style="4" customWidth="1"/>
    <col min="3584" max="3585" width="13.28515625" style="4" customWidth="1"/>
    <col min="3586" max="3587" width="15.140625" style="4" customWidth="1"/>
    <col min="3588" max="3589" width="0" style="4" hidden="1" customWidth="1"/>
    <col min="3590" max="3590" width="18.85546875" style="4" customWidth="1"/>
    <col min="3591" max="3591" width="13.85546875" style="4" bestFit="1" customWidth="1"/>
    <col min="3592" max="3838" width="54.42578125" style="4"/>
    <col min="3839" max="3839" width="54" style="4" customWidth="1"/>
    <col min="3840" max="3841" width="13.28515625" style="4" customWidth="1"/>
    <col min="3842" max="3843" width="15.140625" style="4" customWidth="1"/>
    <col min="3844" max="3845" width="0" style="4" hidden="1" customWidth="1"/>
    <col min="3846" max="3846" width="18.85546875" style="4" customWidth="1"/>
    <col min="3847" max="3847" width="13.85546875" style="4" bestFit="1" customWidth="1"/>
    <col min="3848" max="4094" width="54.42578125" style="4"/>
    <col min="4095" max="4095" width="54" style="4" customWidth="1"/>
    <col min="4096" max="4097" width="13.28515625" style="4" customWidth="1"/>
    <col min="4098" max="4099" width="15.140625" style="4" customWidth="1"/>
    <col min="4100" max="4101" width="0" style="4" hidden="1" customWidth="1"/>
    <col min="4102" max="4102" width="18.85546875" style="4" customWidth="1"/>
    <col min="4103" max="4103" width="13.85546875" style="4" bestFit="1" customWidth="1"/>
    <col min="4104" max="4350" width="54.42578125" style="4"/>
    <col min="4351" max="4351" width="54" style="4" customWidth="1"/>
    <col min="4352" max="4353" width="13.28515625" style="4" customWidth="1"/>
    <col min="4354" max="4355" width="15.140625" style="4" customWidth="1"/>
    <col min="4356" max="4357" width="0" style="4" hidden="1" customWidth="1"/>
    <col min="4358" max="4358" width="18.85546875" style="4" customWidth="1"/>
    <col min="4359" max="4359" width="13.85546875" style="4" bestFit="1" customWidth="1"/>
    <col min="4360" max="4606" width="54.42578125" style="4"/>
    <col min="4607" max="4607" width="54" style="4" customWidth="1"/>
    <col min="4608" max="4609" width="13.28515625" style="4" customWidth="1"/>
    <col min="4610" max="4611" width="15.140625" style="4" customWidth="1"/>
    <col min="4612" max="4613" width="0" style="4" hidden="1" customWidth="1"/>
    <col min="4614" max="4614" width="18.85546875" style="4" customWidth="1"/>
    <col min="4615" max="4615" width="13.85546875" style="4" bestFit="1" customWidth="1"/>
    <col min="4616" max="4862" width="54.42578125" style="4"/>
    <col min="4863" max="4863" width="54" style="4" customWidth="1"/>
    <col min="4864" max="4865" width="13.28515625" style="4" customWidth="1"/>
    <col min="4866" max="4867" width="15.140625" style="4" customWidth="1"/>
    <col min="4868" max="4869" width="0" style="4" hidden="1" customWidth="1"/>
    <col min="4870" max="4870" width="18.85546875" style="4" customWidth="1"/>
    <col min="4871" max="4871" width="13.85546875" style="4" bestFit="1" customWidth="1"/>
    <col min="4872" max="5118" width="54.42578125" style="4"/>
    <col min="5119" max="5119" width="54" style="4" customWidth="1"/>
    <col min="5120" max="5121" width="13.28515625" style="4" customWidth="1"/>
    <col min="5122" max="5123" width="15.140625" style="4" customWidth="1"/>
    <col min="5124" max="5125" width="0" style="4" hidden="1" customWidth="1"/>
    <col min="5126" max="5126" width="18.85546875" style="4" customWidth="1"/>
    <col min="5127" max="5127" width="13.85546875" style="4" bestFit="1" customWidth="1"/>
    <col min="5128" max="5374" width="54.42578125" style="4"/>
    <col min="5375" max="5375" width="54" style="4" customWidth="1"/>
    <col min="5376" max="5377" width="13.28515625" style="4" customWidth="1"/>
    <col min="5378" max="5379" width="15.140625" style="4" customWidth="1"/>
    <col min="5380" max="5381" width="0" style="4" hidden="1" customWidth="1"/>
    <col min="5382" max="5382" width="18.85546875" style="4" customWidth="1"/>
    <col min="5383" max="5383" width="13.85546875" style="4" bestFit="1" customWidth="1"/>
    <col min="5384" max="5630" width="54.42578125" style="4"/>
    <col min="5631" max="5631" width="54" style="4" customWidth="1"/>
    <col min="5632" max="5633" width="13.28515625" style="4" customWidth="1"/>
    <col min="5634" max="5635" width="15.140625" style="4" customWidth="1"/>
    <col min="5636" max="5637" width="0" style="4" hidden="1" customWidth="1"/>
    <col min="5638" max="5638" width="18.85546875" style="4" customWidth="1"/>
    <col min="5639" max="5639" width="13.85546875" style="4" bestFit="1" customWidth="1"/>
    <col min="5640" max="5886" width="54.42578125" style="4"/>
    <col min="5887" max="5887" width="54" style="4" customWidth="1"/>
    <col min="5888" max="5889" width="13.28515625" style="4" customWidth="1"/>
    <col min="5890" max="5891" width="15.140625" style="4" customWidth="1"/>
    <col min="5892" max="5893" width="0" style="4" hidden="1" customWidth="1"/>
    <col min="5894" max="5894" width="18.85546875" style="4" customWidth="1"/>
    <col min="5895" max="5895" width="13.85546875" style="4" bestFit="1" customWidth="1"/>
    <col min="5896" max="6142" width="54.42578125" style="4"/>
    <col min="6143" max="6143" width="54" style="4" customWidth="1"/>
    <col min="6144" max="6145" width="13.28515625" style="4" customWidth="1"/>
    <col min="6146" max="6147" width="15.140625" style="4" customWidth="1"/>
    <col min="6148" max="6149" width="0" style="4" hidden="1" customWidth="1"/>
    <col min="6150" max="6150" width="18.85546875" style="4" customWidth="1"/>
    <col min="6151" max="6151" width="13.85546875" style="4" bestFit="1" customWidth="1"/>
    <col min="6152" max="6398" width="54.42578125" style="4"/>
    <col min="6399" max="6399" width="54" style="4" customWidth="1"/>
    <col min="6400" max="6401" width="13.28515625" style="4" customWidth="1"/>
    <col min="6402" max="6403" width="15.140625" style="4" customWidth="1"/>
    <col min="6404" max="6405" width="0" style="4" hidden="1" customWidth="1"/>
    <col min="6406" max="6406" width="18.85546875" style="4" customWidth="1"/>
    <col min="6407" max="6407" width="13.85546875" style="4" bestFit="1" customWidth="1"/>
    <col min="6408" max="6654" width="54.42578125" style="4"/>
    <col min="6655" max="6655" width="54" style="4" customWidth="1"/>
    <col min="6656" max="6657" width="13.28515625" style="4" customWidth="1"/>
    <col min="6658" max="6659" width="15.140625" style="4" customWidth="1"/>
    <col min="6660" max="6661" width="0" style="4" hidden="1" customWidth="1"/>
    <col min="6662" max="6662" width="18.85546875" style="4" customWidth="1"/>
    <col min="6663" max="6663" width="13.85546875" style="4" bestFit="1" customWidth="1"/>
    <col min="6664" max="6910" width="54.42578125" style="4"/>
    <col min="6911" max="6911" width="54" style="4" customWidth="1"/>
    <col min="6912" max="6913" width="13.28515625" style="4" customWidth="1"/>
    <col min="6914" max="6915" width="15.140625" style="4" customWidth="1"/>
    <col min="6916" max="6917" width="0" style="4" hidden="1" customWidth="1"/>
    <col min="6918" max="6918" width="18.85546875" style="4" customWidth="1"/>
    <col min="6919" max="6919" width="13.85546875" style="4" bestFit="1" customWidth="1"/>
    <col min="6920" max="7166" width="54.42578125" style="4"/>
    <col min="7167" max="7167" width="54" style="4" customWidth="1"/>
    <col min="7168" max="7169" width="13.28515625" style="4" customWidth="1"/>
    <col min="7170" max="7171" width="15.140625" style="4" customWidth="1"/>
    <col min="7172" max="7173" width="0" style="4" hidden="1" customWidth="1"/>
    <col min="7174" max="7174" width="18.85546875" style="4" customWidth="1"/>
    <col min="7175" max="7175" width="13.85546875" style="4" bestFit="1" customWidth="1"/>
    <col min="7176" max="7422" width="54.42578125" style="4"/>
    <col min="7423" max="7423" width="54" style="4" customWidth="1"/>
    <col min="7424" max="7425" width="13.28515625" style="4" customWidth="1"/>
    <col min="7426" max="7427" width="15.140625" style="4" customWidth="1"/>
    <col min="7428" max="7429" width="0" style="4" hidden="1" customWidth="1"/>
    <col min="7430" max="7430" width="18.85546875" style="4" customWidth="1"/>
    <col min="7431" max="7431" width="13.85546875" style="4" bestFit="1" customWidth="1"/>
    <col min="7432" max="7678" width="54.42578125" style="4"/>
    <col min="7679" max="7679" width="54" style="4" customWidth="1"/>
    <col min="7680" max="7681" width="13.28515625" style="4" customWidth="1"/>
    <col min="7682" max="7683" width="15.140625" style="4" customWidth="1"/>
    <col min="7684" max="7685" width="0" style="4" hidden="1" customWidth="1"/>
    <col min="7686" max="7686" width="18.85546875" style="4" customWidth="1"/>
    <col min="7687" max="7687" width="13.85546875" style="4" bestFit="1" customWidth="1"/>
    <col min="7688" max="7934" width="54.42578125" style="4"/>
    <col min="7935" max="7935" width="54" style="4" customWidth="1"/>
    <col min="7936" max="7937" width="13.28515625" style="4" customWidth="1"/>
    <col min="7938" max="7939" width="15.140625" style="4" customWidth="1"/>
    <col min="7940" max="7941" width="0" style="4" hidden="1" customWidth="1"/>
    <col min="7942" max="7942" width="18.85546875" style="4" customWidth="1"/>
    <col min="7943" max="7943" width="13.85546875" style="4" bestFit="1" customWidth="1"/>
    <col min="7944" max="8190" width="54.42578125" style="4"/>
    <col min="8191" max="8191" width="54" style="4" customWidth="1"/>
    <col min="8192" max="8193" width="13.28515625" style="4" customWidth="1"/>
    <col min="8194" max="8195" width="15.140625" style="4" customWidth="1"/>
    <col min="8196" max="8197" width="0" style="4" hidden="1" customWidth="1"/>
    <col min="8198" max="8198" width="18.85546875" style="4" customWidth="1"/>
    <col min="8199" max="8199" width="13.85546875" style="4" bestFit="1" customWidth="1"/>
    <col min="8200" max="8446" width="54.42578125" style="4"/>
    <col min="8447" max="8447" width="54" style="4" customWidth="1"/>
    <col min="8448" max="8449" width="13.28515625" style="4" customWidth="1"/>
    <col min="8450" max="8451" width="15.140625" style="4" customWidth="1"/>
    <col min="8452" max="8453" width="0" style="4" hidden="1" customWidth="1"/>
    <col min="8454" max="8454" width="18.85546875" style="4" customWidth="1"/>
    <col min="8455" max="8455" width="13.85546875" style="4" bestFit="1" customWidth="1"/>
    <col min="8456" max="8702" width="54.42578125" style="4"/>
    <col min="8703" max="8703" width="54" style="4" customWidth="1"/>
    <col min="8704" max="8705" width="13.28515625" style="4" customWidth="1"/>
    <col min="8706" max="8707" width="15.140625" style="4" customWidth="1"/>
    <col min="8708" max="8709" width="0" style="4" hidden="1" customWidth="1"/>
    <col min="8710" max="8710" width="18.85546875" style="4" customWidth="1"/>
    <col min="8711" max="8711" width="13.85546875" style="4" bestFit="1" customWidth="1"/>
    <col min="8712" max="8958" width="54.42578125" style="4"/>
    <col min="8959" max="8959" width="54" style="4" customWidth="1"/>
    <col min="8960" max="8961" width="13.28515625" style="4" customWidth="1"/>
    <col min="8962" max="8963" width="15.140625" style="4" customWidth="1"/>
    <col min="8964" max="8965" width="0" style="4" hidden="1" customWidth="1"/>
    <col min="8966" max="8966" width="18.85546875" style="4" customWidth="1"/>
    <col min="8967" max="8967" width="13.85546875" style="4" bestFit="1" customWidth="1"/>
    <col min="8968" max="9214" width="54.42578125" style="4"/>
    <col min="9215" max="9215" width="54" style="4" customWidth="1"/>
    <col min="9216" max="9217" width="13.28515625" style="4" customWidth="1"/>
    <col min="9218" max="9219" width="15.140625" style="4" customWidth="1"/>
    <col min="9220" max="9221" width="0" style="4" hidden="1" customWidth="1"/>
    <col min="9222" max="9222" width="18.85546875" style="4" customWidth="1"/>
    <col min="9223" max="9223" width="13.85546875" style="4" bestFit="1" customWidth="1"/>
    <col min="9224" max="9470" width="54.42578125" style="4"/>
    <col min="9471" max="9471" width="54" style="4" customWidth="1"/>
    <col min="9472" max="9473" width="13.28515625" style="4" customWidth="1"/>
    <col min="9474" max="9475" width="15.140625" style="4" customWidth="1"/>
    <col min="9476" max="9477" width="0" style="4" hidden="1" customWidth="1"/>
    <col min="9478" max="9478" width="18.85546875" style="4" customWidth="1"/>
    <col min="9479" max="9479" width="13.85546875" style="4" bestFit="1" customWidth="1"/>
    <col min="9480" max="9726" width="54.42578125" style="4"/>
    <col min="9727" max="9727" width="54" style="4" customWidth="1"/>
    <col min="9728" max="9729" width="13.28515625" style="4" customWidth="1"/>
    <col min="9730" max="9731" width="15.140625" style="4" customWidth="1"/>
    <col min="9732" max="9733" width="0" style="4" hidden="1" customWidth="1"/>
    <col min="9734" max="9734" width="18.85546875" style="4" customWidth="1"/>
    <col min="9735" max="9735" width="13.85546875" style="4" bestFit="1" customWidth="1"/>
    <col min="9736" max="9982" width="54.42578125" style="4"/>
    <col min="9983" max="9983" width="54" style="4" customWidth="1"/>
    <col min="9984" max="9985" width="13.28515625" style="4" customWidth="1"/>
    <col min="9986" max="9987" width="15.140625" style="4" customWidth="1"/>
    <col min="9988" max="9989" width="0" style="4" hidden="1" customWidth="1"/>
    <col min="9990" max="9990" width="18.85546875" style="4" customWidth="1"/>
    <col min="9991" max="9991" width="13.85546875" style="4" bestFit="1" customWidth="1"/>
    <col min="9992" max="10238" width="54.42578125" style="4"/>
    <col min="10239" max="10239" width="54" style="4" customWidth="1"/>
    <col min="10240" max="10241" width="13.28515625" style="4" customWidth="1"/>
    <col min="10242" max="10243" width="15.140625" style="4" customWidth="1"/>
    <col min="10244" max="10245" width="0" style="4" hidden="1" customWidth="1"/>
    <col min="10246" max="10246" width="18.85546875" style="4" customWidth="1"/>
    <col min="10247" max="10247" width="13.85546875" style="4" bestFit="1" customWidth="1"/>
    <col min="10248" max="10494" width="54.42578125" style="4"/>
    <col min="10495" max="10495" width="54" style="4" customWidth="1"/>
    <col min="10496" max="10497" width="13.28515625" style="4" customWidth="1"/>
    <col min="10498" max="10499" width="15.140625" style="4" customWidth="1"/>
    <col min="10500" max="10501" width="0" style="4" hidden="1" customWidth="1"/>
    <col min="10502" max="10502" width="18.85546875" style="4" customWidth="1"/>
    <col min="10503" max="10503" width="13.85546875" style="4" bestFit="1" customWidth="1"/>
    <col min="10504" max="10750" width="54.42578125" style="4"/>
    <col min="10751" max="10751" width="54" style="4" customWidth="1"/>
    <col min="10752" max="10753" width="13.28515625" style="4" customWidth="1"/>
    <col min="10754" max="10755" width="15.140625" style="4" customWidth="1"/>
    <col min="10756" max="10757" width="0" style="4" hidden="1" customWidth="1"/>
    <col min="10758" max="10758" width="18.85546875" style="4" customWidth="1"/>
    <col min="10759" max="10759" width="13.85546875" style="4" bestFit="1" customWidth="1"/>
    <col min="10760" max="11006" width="54.42578125" style="4"/>
    <col min="11007" max="11007" width="54" style="4" customWidth="1"/>
    <col min="11008" max="11009" width="13.28515625" style="4" customWidth="1"/>
    <col min="11010" max="11011" width="15.140625" style="4" customWidth="1"/>
    <col min="11012" max="11013" width="0" style="4" hidden="1" customWidth="1"/>
    <col min="11014" max="11014" width="18.85546875" style="4" customWidth="1"/>
    <col min="11015" max="11015" width="13.85546875" style="4" bestFit="1" customWidth="1"/>
    <col min="11016" max="11262" width="54.42578125" style="4"/>
    <col min="11263" max="11263" width="54" style="4" customWidth="1"/>
    <col min="11264" max="11265" width="13.28515625" style="4" customWidth="1"/>
    <col min="11266" max="11267" width="15.140625" style="4" customWidth="1"/>
    <col min="11268" max="11269" width="0" style="4" hidden="1" customWidth="1"/>
    <col min="11270" max="11270" width="18.85546875" style="4" customWidth="1"/>
    <col min="11271" max="11271" width="13.85546875" style="4" bestFit="1" customWidth="1"/>
    <col min="11272" max="11518" width="54.42578125" style="4"/>
    <col min="11519" max="11519" width="54" style="4" customWidth="1"/>
    <col min="11520" max="11521" width="13.28515625" style="4" customWidth="1"/>
    <col min="11522" max="11523" width="15.140625" style="4" customWidth="1"/>
    <col min="11524" max="11525" width="0" style="4" hidden="1" customWidth="1"/>
    <col min="11526" max="11526" width="18.85546875" style="4" customWidth="1"/>
    <col min="11527" max="11527" width="13.85546875" style="4" bestFit="1" customWidth="1"/>
    <col min="11528" max="11774" width="54.42578125" style="4"/>
    <col min="11775" max="11775" width="54" style="4" customWidth="1"/>
    <col min="11776" max="11777" width="13.28515625" style="4" customWidth="1"/>
    <col min="11778" max="11779" width="15.140625" style="4" customWidth="1"/>
    <col min="11780" max="11781" width="0" style="4" hidden="1" customWidth="1"/>
    <col min="11782" max="11782" width="18.85546875" style="4" customWidth="1"/>
    <col min="11783" max="11783" width="13.85546875" style="4" bestFit="1" customWidth="1"/>
    <col min="11784" max="12030" width="54.42578125" style="4"/>
    <col min="12031" max="12031" width="54" style="4" customWidth="1"/>
    <col min="12032" max="12033" width="13.28515625" style="4" customWidth="1"/>
    <col min="12034" max="12035" width="15.140625" style="4" customWidth="1"/>
    <col min="12036" max="12037" width="0" style="4" hidden="1" customWidth="1"/>
    <col min="12038" max="12038" width="18.85546875" style="4" customWidth="1"/>
    <col min="12039" max="12039" width="13.85546875" style="4" bestFit="1" customWidth="1"/>
    <col min="12040" max="12286" width="54.42578125" style="4"/>
    <col min="12287" max="12287" width="54" style="4" customWidth="1"/>
    <col min="12288" max="12289" width="13.28515625" style="4" customWidth="1"/>
    <col min="12290" max="12291" width="15.140625" style="4" customWidth="1"/>
    <col min="12292" max="12293" width="0" style="4" hidden="1" customWidth="1"/>
    <col min="12294" max="12294" width="18.85546875" style="4" customWidth="1"/>
    <col min="12295" max="12295" width="13.85546875" style="4" bestFit="1" customWidth="1"/>
    <col min="12296" max="12542" width="54.42578125" style="4"/>
    <col min="12543" max="12543" width="54" style="4" customWidth="1"/>
    <col min="12544" max="12545" width="13.28515625" style="4" customWidth="1"/>
    <col min="12546" max="12547" width="15.140625" style="4" customWidth="1"/>
    <col min="12548" max="12549" width="0" style="4" hidden="1" customWidth="1"/>
    <col min="12550" max="12550" width="18.85546875" style="4" customWidth="1"/>
    <col min="12551" max="12551" width="13.85546875" style="4" bestFit="1" customWidth="1"/>
    <col min="12552" max="12798" width="54.42578125" style="4"/>
    <col min="12799" max="12799" width="54" style="4" customWidth="1"/>
    <col min="12800" max="12801" width="13.28515625" style="4" customWidth="1"/>
    <col min="12802" max="12803" width="15.140625" style="4" customWidth="1"/>
    <col min="12804" max="12805" width="0" style="4" hidden="1" customWidth="1"/>
    <col min="12806" max="12806" width="18.85546875" style="4" customWidth="1"/>
    <col min="12807" max="12807" width="13.85546875" style="4" bestFit="1" customWidth="1"/>
    <col min="12808" max="13054" width="54.42578125" style="4"/>
    <col min="13055" max="13055" width="54" style="4" customWidth="1"/>
    <col min="13056" max="13057" width="13.28515625" style="4" customWidth="1"/>
    <col min="13058" max="13059" width="15.140625" style="4" customWidth="1"/>
    <col min="13060" max="13061" width="0" style="4" hidden="1" customWidth="1"/>
    <col min="13062" max="13062" width="18.85546875" style="4" customWidth="1"/>
    <col min="13063" max="13063" width="13.85546875" style="4" bestFit="1" customWidth="1"/>
    <col min="13064" max="13310" width="54.42578125" style="4"/>
    <col min="13311" max="13311" width="54" style="4" customWidth="1"/>
    <col min="13312" max="13313" width="13.28515625" style="4" customWidth="1"/>
    <col min="13314" max="13315" width="15.140625" style="4" customWidth="1"/>
    <col min="13316" max="13317" width="0" style="4" hidden="1" customWidth="1"/>
    <col min="13318" max="13318" width="18.85546875" style="4" customWidth="1"/>
    <col min="13319" max="13319" width="13.85546875" style="4" bestFit="1" customWidth="1"/>
    <col min="13320" max="13566" width="54.42578125" style="4"/>
    <col min="13567" max="13567" width="54" style="4" customWidth="1"/>
    <col min="13568" max="13569" width="13.28515625" style="4" customWidth="1"/>
    <col min="13570" max="13571" width="15.140625" style="4" customWidth="1"/>
    <col min="13572" max="13573" width="0" style="4" hidden="1" customWidth="1"/>
    <col min="13574" max="13574" width="18.85546875" style="4" customWidth="1"/>
    <col min="13575" max="13575" width="13.85546875" style="4" bestFit="1" customWidth="1"/>
    <col min="13576" max="13822" width="54.42578125" style="4"/>
    <col min="13823" max="13823" width="54" style="4" customWidth="1"/>
    <col min="13824" max="13825" width="13.28515625" style="4" customWidth="1"/>
    <col min="13826" max="13827" width="15.140625" style="4" customWidth="1"/>
    <col min="13828" max="13829" width="0" style="4" hidden="1" customWidth="1"/>
    <col min="13830" max="13830" width="18.85546875" style="4" customWidth="1"/>
    <col min="13831" max="13831" width="13.85546875" style="4" bestFit="1" customWidth="1"/>
    <col min="13832" max="14078" width="54.42578125" style="4"/>
    <col min="14079" max="14079" width="54" style="4" customWidth="1"/>
    <col min="14080" max="14081" width="13.28515625" style="4" customWidth="1"/>
    <col min="14082" max="14083" width="15.140625" style="4" customWidth="1"/>
    <col min="14084" max="14085" width="0" style="4" hidden="1" customWidth="1"/>
    <col min="14086" max="14086" width="18.85546875" style="4" customWidth="1"/>
    <col min="14087" max="14087" width="13.85546875" style="4" bestFit="1" customWidth="1"/>
    <col min="14088" max="14334" width="54.42578125" style="4"/>
    <col min="14335" max="14335" width="54" style="4" customWidth="1"/>
    <col min="14336" max="14337" width="13.28515625" style="4" customWidth="1"/>
    <col min="14338" max="14339" width="15.140625" style="4" customWidth="1"/>
    <col min="14340" max="14341" width="0" style="4" hidden="1" customWidth="1"/>
    <col min="14342" max="14342" width="18.85546875" style="4" customWidth="1"/>
    <col min="14343" max="14343" width="13.85546875" style="4" bestFit="1" customWidth="1"/>
    <col min="14344" max="14590" width="54.42578125" style="4"/>
    <col min="14591" max="14591" width="54" style="4" customWidth="1"/>
    <col min="14592" max="14593" width="13.28515625" style="4" customWidth="1"/>
    <col min="14594" max="14595" width="15.140625" style="4" customWidth="1"/>
    <col min="14596" max="14597" width="0" style="4" hidden="1" customWidth="1"/>
    <col min="14598" max="14598" width="18.85546875" style="4" customWidth="1"/>
    <col min="14599" max="14599" width="13.85546875" style="4" bestFit="1" customWidth="1"/>
    <col min="14600" max="14846" width="54.42578125" style="4"/>
    <col min="14847" max="14847" width="54" style="4" customWidth="1"/>
    <col min="14848" max="14849" width="13.28515625" style="4" customWidth="1"/>
    <col min="14850" max="14851" width="15.140625" style="4" customWidth="1"/>
    <col min="14852" max="14853" width="0" style="4" hidden="1" customWidth="1"/>
    <col min="14854" max="14854" width="18.85546875" style="4" customWidth="1"/>
    <col min="14855" max="14855" width="13.85546875" style="4" bestFit="1" customWidth="1"/>
    <col min="14856" max="15102" width="54.42578125" style="4"/>
    <col min="15103" max="15103" width="54" style="4" customWidth="1"/>
    <col min="15104" max="15105" width="13.28515625" style="4" customWidth="1"/>
    <col min="15106" max="15107" width="15.140625" style="4" customWidth="1"/>
    <col min="15108" max="15109" width="0" style="4" hidden="1" customWidth="1"/>
    <col min="15110" max="15110" width="18.85546875" style="4" customWidth="1"/>
    <col min="15111" max="15111" width="13.85546875" style="4" bestFit="1" customWidth="1"/>
    <col min="15112" max="15358" width="54.42578125" style="4"/>
    <col min="15359" max="15359" width="54" style="4" customWidth="1"/>
    <col min="15360" max="15361" width="13.28515625" style="4" customWidth="1"/>
    <col min="15362" max="15363" width="15.140625" style="4" customWidth="1"/>
    <col min="15364" max="15365" width="0" style="4" hidden="1" customWidth="1"/>
    <col min="15366" max="15366" width="18.85546875" style="4" customWidth="1"/>
    <col min="15367" max="15367" width="13.85546875" style="4" bestFit="1" customWidth="1"/>
    <col min="15368" max="15614" width="54.42578125" style="4"/>
    <col min="15615" max="15615" width="54" style="4" customWidth="1"/>
    <col min="15616" max="15617" width="13.28515625" style="4" customWidth="1"/>
    <col min="15618" max="15619" width="15.140625" style="4" customWidth="1"/>
    <col min="15620" max="15621" width="0" style="4" hidden="1" customWidth="1"/>
    <col min="15622" max="15622" width="18.85546875" style="4" customWidth="1"/>
    <col min="15623" max="15623" width="13.85546875" style="4" bestFit="1" customWidth="1"/>
    <col min="15624" max="15870" width="54.42578125" style="4"/>
    <col min="15871" max="15871" width="54" style="4" customWidth="1"/>
    <col min="15872" max="15873" width="13.28515625" style="4" customWidth="1"/>
    <col min="15874" max="15875" width="15.140625" style="4" customWidth="1"/>
    <col min="15876" max="15877" width="0" style="4" hidden="1" customWidth="1"/>
    <col min="15878" max="15878" width="18.85546875" style="4" customWidth="1"/>
    <col min="15879" max="15879" width="13.85546875" style="4" bestFit="1" customWidth="1"/>
    <col min="15880" max="16126" width="54.42578125" style="4"/>
    <col min="16127" max="16127" width="54" style="4" customWidth="1"/>
    <col min="16128" max="16129" width="13.28515625" style="4" customWidth="1"/>
    <col min="16130" max="16131" width="15.140625" style="4" customWidth="1"/>
    <col min="16132" max="16133" width="0" style="4" hidden="1" customWidth="1"/>
    <col min="16134" max="16134" width="18.85546875" style="4" customWidth="1"/>
    <col min="16135" max="16135" width="13.85546875" style="4" bestFit="1" customWidth="1"/>
    <col min="16136" max="16384" width="54.42578125" style="4"/>
  </cols>
  <sheetData>
    <row r="1" spans="1:7" x14ac:dyDescent="0.25">
      <c r="A1" s="2"/>
      <c r="B1" s="33"/>
      <c r="C1" s="2"/>
      <c r="D1" s="2"/>
      <c r="E1" s="2"/>
    </row>
    <row r="2" spans="1:7" x14ac:dyDescent="0.25">
      <c r="A2" s="2"/>
      <c r="B2" s="33"/>
      <c r="C2" s="2"/>
      <c r="D2" s="2"/>
      <c r="E2" s="2"/>
    </row>
    <row r="3" spans="1:7" x14ac:dyDescent="0.25">
      <c r="A3" s="2"/>
      <c r="B3" s="33"/>
      <c r="C3" s="2"/>
      <c r="D3" s="2"/>
      <c r="E3" s="2"/>
    </row>
    <row r="4" spans="1:7" x14ac:dyDescent="0.25">
      <c r="A4" s="2"/>
      <c r="B4" s="33"/>
      <c r="C4" s="2"/>
      <c r="D4" s="2"/>
      <c r="E4" s="2"/>
    </row>
    <row r="5" spans="1:7" x14ac:dyDescent="0.25">
      <c r="A5" s="2"/>
      <c r="B5" s="33"/>
      <c r="C5" s="2"/>
      <c r="D5" s="2"/>
      <c r="E5" s="2"/>
    </row>
    <row r="6" spans="1:7" x14ac:dyDescent="0.25">
      <c r="A6" s="100" t="s">
        <v>92</v>
      </c>
      <c r="B6" s="100"/>
      <c r="C6" s="100"/>
      <c r="D6" s="100"/>
      <c r="E6" s="100"/>
    </row>
    <row r="7" spans="1:7" x14ac:dyDescent="0.25">
      <c r="A7" s="101" t="s">
        <v>147</v>
      </c>
      <c r="B7" s="101"/>
      <c r="C7" s="101"/>
      <c r="D7" s="101"/>
      <c r="E7" s="101"/>
    </row>
    <row r="8" spans="1:7" x14ac:dyDescent="0.25">
      <c r="A8" s="101" t="s">
        <v>155</v>
      </c>
      <c r="B8" s="101"/>
      <c r="C8" s="101"/>
      <c r="D8" s="101"/>
      <c r="E8" s="101"/>
    </row>
    <row r="9" spans="1:7" x14ac:dyDescent="0.25">
      <c r="A9" s="2"/>
      <c r="B9" s="33"/>
      <c r="C9" s="2"/>
      <c r="D9" s="2"/>
      <c r="E9" s="2"/>
    </row>
    <row r="10" spans="1:7" x14ac:dyDescent="0.25">
      <c r="A10" s="101"/>
      <c r="B10" s="101"/>
      <c r="C10" s="101"/>
      <c r="D10" s="101"/>
      <c r="E10" s="101"/>
    </row>
    <row r="11" spans="1:7" x14ac:dyDescent="0.25">
      <c r="A11" s="5"/>
      <c r="B11" s="102">
        <v>2020</v>
      </c>
      <c r="C11" s="103"/>
      <c r="D11" s="102">
        <v>2019</v>
      </c>
      <c r="E11" s="103"/>
    </row>
    <row r="12" spans="1:7" s="8" customFormat="1" ht="12.75" x14ac:dyDescent="0.2">
      <c r="A12" s="6" t="s">
        <v>93</v>
      </c>
      <c r="B12" s="34"/>
      <c r="C12" s="6"/>
      <c r="D12" s="6"/>
      <c r="E12" s="6"/>
      <c r="F12" s="7"/>
    </row>
    <row r="13" spans="1:7" s="8" customFormat="1" ht="12.75" x14ac:dyDescent="0.2">
      <c r="A13" s="9" t="s">
        <v>94</v>
      </c>
      <c r="B13" s="10">
        <f>DRE!D48</f>
        <v>1663907.4400000039</v>
      </c>
      <c r="C13" s="11"/>
      <c r="D13" s="11">
        <v>-8264451.8099999828</v>
      </c>
      <c r="E13" s="11"/>
      <c r="F13" s="53"/>
    </row>
    <row r="14" spans="1:7" x14ac:dyDescent="0.25">
      <c r="A14" s="12" t="s">
        <v>95</v>
      </c>
      <c r="B14" s="15"/>
      <c r="C14" s="13"/>
      <c r="D14" s="13"/>
      <c r="E14" s="13"/>
    </row>
    <row r="15" spans="1:7" x14ac:dyDescent="0.25">
      <c r="A15" s="14" t="s">
        <v>96</v>
      </c>
      <c r="B15" s="15">
        <f>'Balanço Patrimonial'!F43</f>
        <v>201204.90000000037</v>
      </c>
      <c r="C15" s="16"/>
      <c r="D15" s="15">
        <v>214742.49000000022</v>
      </c>
      <c r="E15" s="16"/>
      <c r="F15" s="17"/>
      <c r="G15" s="18"/>
    </row>
    <row r="16" spans="1:7" x14ac:dyDescent="0.25">
      <c r="A16" s="12"/>
      <c r="B16" s="15"/>
      <c r="C16" s="19"/>
      <c r="D16" s="13"/>
      <c r="E16" s="19"/>
    </row>
    <row r="17" spans="1:6" s="8" customFormat="1" ht="12.75" x14ac:dyDescent="0.2">
      <c r="A17" s="6" t="s">
        <v>97</v>
      </c>
      <c r="B17" s="35"/>
      <c r="C17" s="21">
        <f>SUM(B13:B15)</f>
        <v>1865112.3400000043</v>
      </c>
      <c r="D17" s="20"/>
      <c r="E17" s="21">
        <v>-8049709.3199999826</v>
      </c>
      <c r="F17" s="7"/>
    </row>
    <row r="18" spans="1:6" s="8" customFormat="1" ht="12.75" x14ac:dyDescent="0.2">
      <c r="A18" s="6" t="s">
        <v>98</v>
      </c>
      <c r="B18" s="35"/>
      <c r="C18" s="22"/>
      <c r="D18" s="20"/>
      <c r="E18" s="22"/>
      <c r="F18" s="7"/>
    </row>
    <row r="19" spans="1:6" x14ac:dyDescent="0.25">
      <c r="A19" s="12" t="s">
        <v>99</v>
      </c>
      <c r="B19" s="23">
        <f>'Balanço Patrimonial'!F17</f>
        <v>135647.51999999999</v>
      </c>
      <c r="C19" s="19"/>
      <c r="D19" s="24">
        <v>-91392.51999999999</v>
      </c>
      <c r="E19" s="19"/>
    </row>
    <row r="20" spans="1:6" x14ac:dyDescent="0.25">
      <c r="A20" s="14" t="s">
        <v>100</v>
      </c>
      <c r="B20" s="23">
        <f>'Balanço Patrimonial'!F19</f>
        <v>-853.65000000000009</v>
      </c>
      <c r="C20" s="19"/>
      <c r="D20" s="24">
        <v>63.759999999999991</v>
      </c>
      <c r="E20" s="19"/>
    </row>
    <row r="21" spans="1:6" x14ac:dyDescent="0.25">
      <c r="A21" s="14" t="s">
        <v>101</v>
      </c>
      <c r="B21" s="23">
        <f>'Balanço Patrimonial'!F21</f>
        <v>-90812.390000000014</v>
      </c>
      <c r="C21" s="19"/>
      <c r="D21" s="24">
        <v>1783380.3199999998</v>
      </c>
      <c r="E21" s="19"/>
    </row>
    <row r="22" spans="1:6" x14ac:dyDescent="0.25">
      <c r="A22" s="12" t="s">
        <v>102</v>
      </c>
      <c r="B22" s="23">
        <f>'Balanço Patrimonial'!F18</f>
        <v>-6146.6000000000022</v>
      </c>
      <c r="C22" s="19"/>
      <c r="D22" s="24">
        <v>-988.61000000000058</v>
      </c>
      <c r="E22" s="19"/>
    </row>
    <row r="23" spans="1:6" x14ac:dyDescent="0.25">
      <c r="A23" s="12" t="s">
        <v>103</v>
      </c>
      <c r="B23" s="23">
        <f>'Balanço Patrimonial'!F20</f>
        <v>1094075.95</v>
      </c>
      <c r="C23" s="19"/>
      <c r="D23" s="24">
        <v>182911.8600000001</v>
      </c>
      <c r="E23" s="19"/>
    </row>
    <row r="24" spans="1:6" x14ac:dyDescent="0.25">
      <c r="A24" s="12" t="s">
        <v>104</v>
      </c>
      <c r="B24" s="23">
        <f>'Balanço Patrimonial'!F26</f>
        <v>2069.6800000000003</v>
      </c>
      <c r="C24" s="19"/>
      <c r="D24" s="24">
        <v>370488.37</v>
      </c>
      <c r="E24" s="19"/>
    </row>
    <row r="25" spans="1:6" x14ac:dyDescent="0.25">
      <c r="A25" s="12" t="s">
        <v>105</v>
      </c>
      <c r="B25" s="23">
        <f>'Balanço Patrimonial'!F22+'Balanço Patrimonial'!F23</f>
        <v>142571.81999999998</v>
      </c>
      <c r="C25" s="19"/>
      <c r="D25" s="24">
        <v>-100114.73999999999</v>
      </c>
      <c r="E25" s="19"/>
    </row>
    <row r="26" spans="1:6" x14ac:dyDescent="0.25">
      <c r="A26" s="6" t="s">
        <v>106</v>
      </c>
      <c r="B26" s="23"/>
      <c r="C26" s="19"/>
      <c r="D26" s="24"/>
      <c r="E26" s="19"/>
    </row>
    <row r="27" spans="1:6" x14ac:dyDescent="0.25">
      <c r="A27" s="14" t="s">
        <v>107</v>
      </c>
      <c r="B27" s="23">
        <f>'Balanço Patrimonial'!F31</f>
        <v>203371.56999999995</v>
      </c>
      <c r="C27" s="19"/>
      <c r="D27" s="24">
        <v>-34526.809999999939</v>
      </c>
      <c r="E27" s="19"/>
    </row>
    <row r="28" spans="1:6" x14ac:dyDescent="0.25">
      <c r="A28" s="14" t="s">
        <v>108</v>
      </c>
      <c r="B28" s="23">
        <f>'Balanço Patrimonial'!F32</f>
        <v>0</v>
      </c>
      <c r="C28" s="19"/>
      <c r="D28" s="24">
        <v>-1143.7700000000186</v>
      </c>
      <c r="E28" s="19"/>
    </row>
    <row r="29" spans="1:6" x14ac:dyDescent="0.25">
      <c r="A29" s="14" t="s">
        <v>109</v>
      </c>
      <c r="B29" s="23">
        <f>'Balanço Patrimonial'!F33</f>
        <v>0</v>
      </c>
      <c r="C29" s="19"/>
      <c r="D29" s="24">
        <v>0</v>
      </c>
      <c r="E29" s="19"/>
    </row>
    <row r="30" spans="1:6" x14ac:dyDescent="0.25">
      <c r="A30" s="25"/>
      <c r="B30" s="23"/>
      <c r="C30" s="19"/>
      <c r="D30" s="24"/>
      <c r="E30" s="19"/>
    </row>
    <row r="31" spans="1:6" s="8" customFormat="1" ht="12.75" x14ac:dyDescent="0.2">
      <c r="A31" s="6" t="s">
        <v>110</v>
      </c>
      <c r="B31" s="23"/>
      <c r="C31" s="22"/>
      <c r="D31" s="24"/>
      <c r="E31" s="22"/>
      <c r="F31" s="7"/>
    </row>
    <row r="32" spans="1:6" x14ac:dyDescent="0.25">
      <c r="A32" s="12" t="s">
        <v>111</v>
      </c>
      <c r="B32" s="23">
        <f>'Balanço Patrimonial'!F53</f>
        <v>-42122.66</v>
      </c>
      <c r="C32" s="19"/>
      <c r="D32" s="24">
        <v>-44806.219999999994</v>
      </c>
      <c r="E32" s="19"/>
    </row>
    <row r="33" spans="1:6" x14ac:dyDescent="0.25">
      <c r="A33" s="14" t="s">
        <v>112</v>
      </c>
      <c r="B33" s="23">
        <f>'Balanço Patrimonial'!F55</f>
        <v>-570899.12999999989</v>
      </c>
      <c r="C33" s="19"/>
      <c r="D33" s="24">
        <v>147726.5</v>
      </c>
      <c r="E33" s="19"/>
      <c r="F33" s="26"/>
    </row>
    <row r="34" spans="1:6" x14ac:dyDescent="0.25">
      <c r="A34" s="14" t="s">
        <v>113</v>
      </c>
      <c r="B34" s="23">
        <f>'Balanço Patrimonial'!F56</f>
        <v>-18799.020000000004</v>
      </c>
      <c r="C34" s="19"/>
      <c r="D34" s="24">
        <v>-4805.1699999999983</v>
      </c>
      <c r="E34" s="19"/>
      <c r="F34" s="26"/>
    </row>
    <row r="35" spans="1:6" x14ac:dyDescent="0.25">
      <c r="A35" s="12" t="s">
        <v>114</v>
      </c>
      <c r="B35" s="23">
        <f>'Balanço Patrimonial'!F62</f>
        <v>-203430.55000000005</v>
      </c>
      <c r="C35" s="19"/>
      <c r="D35" s="24">
        <v>-244288.45999999996</v>
      </c>
      <c r="E35" s="19"/>
    </row>
    <row r="36" spans="1:6" x14ac:dyDescent="0.25">
      <c r="A36" s="12" t="s">
        <v>115</v>
      </c>
      <c r="B36" s="23">
        <f>'Balanço Patrimonial'!F57</f>
        <v>-123426.03000000003</v>
      </c>
      <c r="C36" s="19"/>
      <c r="D36" s="24">
        <v>53994.680000000051</v>
      </c>
      <c r="E36" s="19"/>
    </row>
    <row r="37" spans="1:6" x14ac:dyDescent="0.25">
      <c r="A37" s="12" t="s">
        <v>116</v>
      </c>
      <c r="B37" s="23">
        <f>'Balanço Patrimonial'!F58</f>
        <v>-2234032.41</v>
      </c>
      <c r="C37" s="19"/>
      <c r="D37" s="24">
        <v>624865.49000000022</v>
      </c>
      <c r="E37" s="19"/>
    </row>
    <row r="38" spans="1:6" x14ac:dyDescent="0.25">
      <c r="A38" s="12" t="s">
        <v>117</v>
      </c>
      <c r="B38" s="23">
        <f>'Balanço Patrimonial'!F60</f>
        <v>11325.150000000009</v>
      </c>
      <c r="C38" s="19"/>
      <c r="D38" s="24">
        <v>5955.0799999999945</v>
      </c>
      <c r="E38" s="19"/>
    </row>
    <row r="39" spans="1:6" x14ac:dyDescent="0.25">
      <c r="A39" s="12" t="s">
        <v>148</v>
      </c>
      <c r="B39" s="23">
        <f>'Balanço Patrimonial'!F61</f>
        <v>8930687.25</v>
      </c>
      <c r="C39" s="19"/>
      <c r="D39" s="24">
        <v>11721035.84</v>
      </c>
      <c r="E39" s="19"/>
    </row>
    <row r="40" spans="1:6" x14ac:dyDescent="0.25">
      <c r="A40" s="12" t="s">
        <v>118</v>
      </c>
      <c r="B40" s="23">
        <v>0</v>
      </c>
      <c r="C40" s="19"/>
      <c r="D40" s="24">
        <v>-1020015.37</v>
      </c>
      <c r="E40" s="19"/>
    </row>
    <row r="41" spans="1:6" x14ac:dyDescent="0.25">
      <c r="A41" s="12" t="s">
        <v>119</v>
      </c>
      <c r="B41" s="23">
        <f>'Balanço Patrimonial'!F59</f>
        <v>-52895.880000000005</v>
      </c>
      <c r="C41" s="19"/>
      <c r="D41" s="24">
        <v>67762.47000000003</v>
      </c>
      <c r="E41" s="19"/>
    </row>
    <row r="42" spans="1:6" x14ac:dyDescent="0.25">
      <c r="A42" s="6" t="s">
        <v>120</v>
      </c>
      <c r="B42" s="23"/>
      <c r="C42" s="19"/>
      <c r="D42" s="24"/>
      <c r="E42" s="19"/>
    </row>
    <row r="43" spans="1:6" x14ac:dyDescent="0.25">
      <c r="A43" s="12" t="s">
        <v>121</v>
      </c>
      <c r="B43" s="23">
        <f>'Balanço Patrimonial'!F67</f>
        <v>-27606</v>
      </c>
      <c r="C43" s="19"/>
      <c r="D43" s="24">
        <v>-27606.000000000007</v>
      </c>
      <c r="E43" s="19"/>
    </row>
    <row r="44" spans="1:6" x14ac:dyDescent="0.25">
      <c r="A44" s="12" t="s">
        <v>122</v>
      </c>
      <c r="B44" s="27"/>
      <c r="C44" s="19"/>
      <c r="D44" s="24"/>
      <c r="E44" s="19"/>
    </row>
    <row r="45" spans="1:6" x14ac:dyDescent="0.25">
      <c r="A45" s="12" t="s">
        <v>123</v>
      </c>
      <c r="B45" s="23">
        <v>0</v>
      </c>
      <c r="C45" s="19"/>
      <c r="D45" s="24">
        <v>0</v>
      </c>
      <c r="E45" s="19"/>
    </row>
    <row r="46" spans="1:6" x14ac:dyDescent="0.25">
      <c r="A46" s="12" t="s">
        <v>124</v>
      </c>
      <c r="B46" s="15">
        <f>'Balanço Patrimonial'!F68</f>
        <v>-144186.35999999999</v>
      </c>
      <c r="C46" s="19"/>
      <c r="D46" s="24">
        <v>-47616.090000000084</v>
      </c>
      <c r="E46" s="19"/>
    </row>
    <row r="47" spans="1:6" s="8" customFormat="1" ht="16.5" customHeight="1" x14ac:dyDescent="0.2">
      <c r="A47" s="6" t="s">
        <v>125</v>
      </c>
      <c r="B47" s="35"/>
      <c r="C47" s="28">
        <f>C17+SUM(B19:B46)</f>
        <v>8869650.6000000034</v>
      </c>
      <c r="D47" s="20"/>
      <c r="E47" s="28">
        <v>5291171.2900000187</v>
      </c>
      <c r="F47" s="7"/>
    </row>
    <row r="48" spans="1:6" x14ac:dyDescent="0.25">
      <c r="A48" s="12"/>
      <c r="B48" s="15"/>
      <c r="C48" s="19"/>
      <c r="D48" s="13"/>
      <c r="E48" s="19"/>
    </row>
    <row r="49" spans="1:6" s="8" customFormat="1" ht="12.75" x14ac:dyDescent="0.2">
      <c r="A49" s="6" t="s">
        <v>126</v>
      </c>
      <c r="B49" s="35"/>
      <c r="C49" s="22"/>
      <c r="D49" s="20"/>
      <c r="E49" s="22"/>
      <c r="F49" s="7"/>
    </row>
    <row r="50" spans="1:6" x14ac:dyDescent="0.25">
      <c r="A50" s="12" t="s">
        <v>149</v>
      </c>
      <c r="B50" s="15">
        <f>'Balanço Patrimonial'!F37</f>
        <v>-11005.669999999925</v>
      </c>
      <c r="C50" s="19"/>
      <c r="D50" s="13">
        <v>-115812.34999999963</v>
      </c>
      <c r="E50" s="19"/>
    </row>
    <row r="51" spans="1:6" s="8" customFormat="1" ht="13.5" customHeight="1" x14ac:dyDescent="0.2">
      <c r="A51" s="6" t="s">
        <v>151</v>
      </c>
      <c r="B51" s="35"/>
      <c r="C51" s="21">
        <f>SUM(B50:B50)</f>
        <v>-11005.669999999925</v>
      </c>
      <c r="D51" s="20"/>
      <c r="E51" s="21">
        <v>-115812.34999999963</v>
      </c>
      <c r="F51" s="7"/>
    </row>
    <row r="52" spans="1:6" x14ac:dyDescent="0.25">
      <c r="A52" s="12"/>
      <c r="B52" s="15"/>
      <c r="C52" s="19"/>
      <c r="D52" s="13"/>
      <c r="E52" s="19"/>
    </row>
    <row r="53" spans="1:6" s="8" customFormat="1" ht="12.75" x14ac:dyDescent="0.2">
      <c r="A53" s="6" t="s">
        <v>127</v>
      </c>
      <c r="B53" s="35"/>
      <c r="C53" s="22"/>
      <c r="D53" s="20"/>
      <c r="E53" s="22"/>
      <c r="F53" s="7"/>
    </row>
    <row r="54" spans="1:6" ht="13.5" customHeight="1" x14ac:dyDescent="0.25">
      <c r="A54" s="12" t="s">
        <v>150</v>
      </c>
      <c r="B54" s="15">
        <f>'Balanço Patrimonial'!F54</f>
        <v>-20478.150000000001</v>
      </c>
      <c r="C54" s="29"/>
      <c r="D54" s="13">
        <v>-24909.489999999998</v>
      </c>
      <c r="E54" s="19"/>
    </row>
    <row r="55" spans="1:6" s="8" customFormat="1" ht="12.75" x14ac:dyDescent="0.2">
      <c r="A55" s="6" t="s">
        <v>152</v>
      </c>
      <c r="B55" s="35"/>
      <c r="C55" s="21">
        <f>SUM(B54:B54)</f>
        <v>-20478.150000000001</v>
      </c>
      <c r="D55" s="20"/>
      <c r="E55" s="21">
        <v>-24909.489999999998</v>
      </c>
      <c r="F55" s="7"/>
    </row>
    <row r="56" spans="1:6" s="8" customFormat="1" ht="12.75" x14ac:dyDescent="0.2">
      <c r="A56" s="6"/>
      <c r="B56" s="35"/>
      <c r="C56" s="22"/>
      <c r="D56" s="20"/>
      <c r="E56" s="22"/>
      <c r="F56" s="7"/>
    </row>
    <row r="57" spans="1:6" s="8" customFormat="1" ht="12.75" x14ac:dyDescent="0.2">
      <c r="A57" s="6" t="s">
        <v>153</v>
      </c>
      <c r="B57" s="28"/>
      <c r="C57" s="21">
        <f>C51+C55+C47</f>
        <v>8838166.7800000031</v>
      </c>
      <c r="D57" s="21"/>
      <c r="E57" s="21">
        <v>5150449.4500000188</v>
      </c>
      <c r="F57" s="7"/>
    </row>
    <row r="58" spans="1:6" s="8" customFormat="1" ht="12.75" x14ac:dyDescent="0.2">
      <c r="A58" s="6"/>
      <c r="B58" s="28"/>
      <c r="C58" s="21"/>
      <c r="D58" s="21"/>
      <c r="E58" s="21"/>
      <c r="F58" s="7"/>
    </row>
    <row r="59" spans="1:6" s="8" customFormat="1" ht="12.75" x14ac:dyDescent="0.2">
      <c r="A59" s="6" t="s">
        <v>128</v>
      </c>
      <c r="B59" s="35"/>
      <c r="C59" s="20">
        <f>'Balanço Patrimonial'!E14</f>
        <v>43254320.869999997</v>
      </c>
      <c r="D59" s="20"/>
      <c r="E59" s="20">
        <v>38103871.420000002</v>
      </c>
      <c r="F59" s="7"/>
    </row>
    <row r="60" spans="1:6" s="8" customFormat="1" ht="12.75" x14ac:dyDescent="0.2">
      <c r="A60" s="6" t="s">
        <v>129</v>
      </c>
      <c r="B60" s="35"/>
      <c r="C60" s="20">
        <f>'Balanço Patrimonial'!D14</f>
        <v>52092487.649999999</v>
      </c>
      <c r="D60" s="20"/>
      <c r="E60" s="20">
        <v>43254320.869999997</v>
      </c>
    </row>
    <row r="61" spans="1:6" s="8" customFormat="1" ht="12.75" x14ac:dyDescent="0.2">
      <c r="A61" s="6" t="s">
        <v>154</v>
      </c>
      <c r="B61" s="34"/>
      <c r="C61" s="6">
        <f>C60-C59</f>
        <v>8838166.7800000012</v>
      </c>
      <c r="D61" s="6"/>
      <c r="E61" s="6">
        <v>5150449.4499999955</v>
      </c>
    </row>
    <row r="62" spans="1:6" x14ac:dyDescent="0.25">
      <c r="C62" s="30"/>
      <c r="E62" s="31"/>
      <c r="F62" s="4"/>
    </row>
    <row r="63" spans="1:6" x14ac:dyDescent="0.25">
      <c r="C63" s="31"/>
      <c r="E63" s="31"/>
      <c r="F63" s="4"/>
    </row>
    <row r="64" spans="1:6" x14ac:dyDescent="0.25">
      <c r="A64" s="1" t="s">
        <v>55</v>
      </c>
      <c r="B64" s="36"/>
      <c r="C64" s="32" t="s">
        <v>57</v>
      </c>
      <c r="E64" s="32"/>
      <c r="F64" s="4"/>
    </row>
    <row r="65" spans="1:6" x14ac:dyDescent="0.25">
      <c r="A65" s="1" t="s">
        <v>56</v>
      </c>
      <c r="B65" s="37"/>
      <c r="C65" s="32" t="s">
        <v>58</v>
      </c>
      <c r="D65" s="1"/>
      <c r="E65" s="32"/>
      <c r="F65" s="4"/>
    </row>
    <row r="75" spans="1:6" ht="12" customHeight="1" x14ac:dyDescent="0.25">
      <c r="F75" s="4"/>
    </row>
  </sheetData>
  <mergeCells count="6">
    <mergeCell ref="A6:E6"/>
    <mergeCell ref="A7:E7"/>
    <mergeCell ref="A8:E8"/>
    <mergeCell ref="A10:E10"/>
    <mergeCell ref="B11:C11"/>
    <mergeCell ref="D11:E11"/>
  </mergeCells>
  <printOptions horizontalCentered="1"/>
  <pageMargins left="0.39370078740157483" right="0.27559055118110237" top="0.59" bottom="0.5" header="0.31496062992125984" footer="0.31496062992125984"/>
  <pageSetup paperSize="9"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"/>
  <sheetViews>
    <sheetView showGridLines="0" topLeftCell="A4" workbookViewId="0">
      <selection activeCell="A16" sqref="A16"/>
    </sheetView>
  </sheetViews>
  <sheetFormatPr defaultRowHeight="15" x14ac:dyDescent="0.25"/>
  <cols>
    <col min="1" max="1" width="53.42578125" style="39" customWidth="1"/>
    <col min="2" max="5" width="20" style="51" customWidth="1"/>
    <col min="6" max="6" width="19.7109375" style="39" customWidth="1"/>
    <col min="7" max="256" width="9.140625" style="39"/>
    <col min="257" max="257" width="42.85546875" style="39" customWidth="1"/>
    <col min="258" max="261" width="20" style="39" customWidth="1"/>
    <col min="262" max="262" width="19.7109375" style="39" customWidth="1"/>
    <col min="263" max="512" width="9.140625" style="39"/>
    <col min="513" max="513" width="42.85546875" style="39" customWidth="1"/>
    <col min="514" max="517" width="20" style="39" customWidth="1"/>
    <col min="518" max="518" width="19.7109375" style="39" customWidth="1"/>
    <col min="519" max="768" width="9.140625" style="39"/>
    <col min="769" max="769" width="42.85546875" style="39" customWidth="1"/>
    <col min="770" max="773" width="20" style="39" customWidth="1"/>
    <col min="774" max="774" width="19.7109375" style="39" customWidth="1"/>
    <col min="775" max="1024" width="9.140625" style="39"/>
    <col min="1025" max="1025" width="42.85546875" style="39" customWidth="1"/>
    <col min="1026" max="1029" width="20" style="39" customWidth="1"/>
    <col min="1030" max="1030" width="19.7109375" style="39" customWidth="1"/>
    <col min="1031" max="1280" width="9.140625" style="39"/>
    <col min="1281" max="1281" width="42.85546875" style="39" customWidth="1"/>
    <col min="1282" max="1285" width="20" style="39" customWidth="1"/>
    <col min="1286" max="1286" width="19.7109375" style="39" customWidth="1"/>
    <col min="1287" max="1536" width="9.140625" style="39"/>
    <col min="1537" max="1537" width="42.85546875" style="39" customWidth="1"/>
    <col min="1538" max="1541" width="20" style="39" customWidth="1"/>
    <col min="1542" max="1542" width="19.7109375" style="39" customWidth="1"/>
    <col min="1543" max="1792" width="9.140625" style="39"/>
    <col min="1793" max="1793" width="42.85546875" style="39" customWidth="1"/>
    <col min="1794" max="1797" width="20" style="39" customWidth="1"/>
    <col min="1798" max="1798" width="19.7109375" style="39" customWidth="1"/>
    <col min="1799" max="2048" width="9.140625" style="39"/>
    <col min="2049" max="2049" width="42.85546875" style="39" customWidth="1"/>
    <col min="2050" max="2053" width="20" style="39" customWidth="1"/>
    <col min="2054" max="2054" width="19.7109375" style="39" customWidth="1"/>
    <col min="2055" max="2304" width="9.140625" style="39"/>
    <col min="2305" max="2305" width="42.85546875" style="39" customWidth="1"/>
    <col min="2306" max="2309" width="20" style="39" customWidth="1"/>
    <col min="2310" max="2310" width="19.7109375" style="39" customWidth="1"/>
    <col min="2311" max="2560" width="9.140625" style="39"/>
    <col min="2561" max="2561" width="42.85546875" style="39" customWidth="1"/>
    <col min="2562" max="2565" width="20" style="39" customWidth="1"/>
    <col min="2566" max="2566" width="19.7109375" style="39" customWidth="1"/>
    <col min="2567" max="2816" width="9.140625" style="39"/>
    <col min="2817" max="2817" width="42.85546875" style="39" customWidth="1"/>
    <col min="2818" max="2821" width="20" style="39" customWidth="1"/>
    <col min="2822" max="2822" width="19.7109375" style="39" customWidth="1"/>
    <col min="2823" max="3072" width="9.140625" style="39"/>
    <col min="3073" max="3073" width="42.85546875" style="39" customWidth="1"/>
    <col min="3074" max="3077" width="20" style="39" customWidth="1"/>
    <col min="3078" max="3078" width="19.7109375" style="39" customWidth="1"/>
    <col min="3079" max="3328" width="9.140625" style="39"/>
    <col min="3329" max="3329" width="42.85546875" style="39" customWidth="1"/>
    <col min="3330" max="3333" width="20" style="39" customWidth="1"/>
    <col min="3334" max="3334" width="19.7109375" style="39" customWidth="1"/>
    <col min="3335" max="3584" width="9.140625" style="39"/>
    <col min="3585" max="3585" width="42.85546875" style="39" customWidth="1"/>
    <col min="3586" max="3589" width="20" style="39" customWidth="1"/>
    <col min="3590" max="3590" width="19.7109375" style="39" customWidth="1"/>
    <col min="3591" max="3840" width="9.140625" style="39"/>
    <col min="3841" max="3841" width="42.85546875" style="39" customWidth="1"/>
    <col min="3842" max="3845" width="20" style="39" customWidth="1"/>
    <col min="3846" max="3846" width="19.7109375" style="39" customWidth="1"/>
    <col min="3847" max="4096" width="9.140625" style="39"/>
    <col min="4097" max="4097" width="42.85546875" style="39" customWidth="1"/>
    <col min="4098" max="4101" width="20" style="39" customWidth="1"/>
    <col min="4102" max="4102" width="19.7109375" style="39" customWidth="1"/>
    <col min="4103" max="4352" width="9.140625" style="39"/>
    <col min="4353" max="4353" width="42.85546875" style="39" customWidth="1"/>
    <col min="4354" max="4357" width="20" style="39" customWidth="1"/>
    <col min="4358" max="4358" width="19.7109375" style="39" customWidth="1"/>
    <col min="4359" max="4608" width="9.140625" style="39"/>
    <col min="4609" max="4609" width="42.85546875" style="39" customWidth="1"/>
    <col min="4610" max="4613" width="20" style="39" customWidth="1"/>
    <col min="4614" max="4614" width="19.7109375" style="39" customWidth="1"/>
    <col min="4615" max="4864" width="9.140625" style="39"/>
    <col min="4865" max="4865" width="42.85546875" style="39" customWidth="1"/>
    <col min="4866" max="4869" width="20" style="39" customWidth="1"/>
    <col min="4870" max="4870" width="19.7109375" style="39" customWidth="1"/>
    <col min="4871" max="5120" width="9.140625" style="39"/>
    <col min="5121" max="5121" width="42.85546875" style="39" customWidth="1"/>
    <col min="5122" max="5125" width="20" style="39" customWidth="1"/>
    <col min="5126" max="5126" width="19.7109375" style="39" customWidth="1"/>
    <col min="5127" max="5376" width="9.140625" style="39"/>
    <col min="5377" max="5377" width="42.85546875" style="39" customWidth="1"/>
    <col min="5378" max="5381" width="20" style="39" customWidth="1"/>
    <col min="5382" max="5382" width="19.7109375" style="39" customWidth="1"/>
    <col min="5383" max="5632" width="9.140625" style="39"/>
    <col min="5633" max="5633" width="42.85546875" style="39" customWidth="1"/>
    <col min="5634" max="5637" width="20" style="39" customWidth="1"/>
    <col min="5638" max="5638" width="19.7109375" style="39" customWidth="1"/>
    <col min="5639" max="5888" width="9.140625" style="39"/>
    <col min="5889" max="5889" width="42.85546875" style="39" customWidth="1"/>
    <col min="5890" max="5893" width="20" style="39" customWidth="1"/>
    <col min="5894" max="5894" width="19.7109375" style="39" customWidth="1"/>
    <col min="5895" max="6144" width="9.140625" style="39"/>
    <col min="6145" max="6145" width="42.85546875" style="39" customWidth="1"/>
    <col min="6146" max="6149" width="20" style="39" customWidth="1"/>
    <col min="6150" max="6150" width="19.7109375" style="39" customWidth="1"/>
    <col min="6151" max="6400" width="9.140625" style="39"/>
    <col min="6401" max="6401" width="42.85546875" style="39" customWidth="1"/>
    <col min="6402" max="6405" width="20" style="39" customWidth="1"/>
    <col min="6406" max="6406" width="19.7109375" style="39" customWidth="1"/>
    <col min="6407" max="6656" width="9.140625" style="39"/>
    <col min="6657" max="6657" width="42.85546875" style="39" customWidth="1"/>
    <col min="6658" max="6661" width="20" style="39" customWidth="1"/>
    <col min="6662" max="6662" width="19.7109375" style="39" customWidth="1"/>
    <col min="6663" max="6912" width="9.140625" style="39"/>
    <col min="6913" max="6913" width="42.85546875" style="39" customWidth="1"/>
    <col min="6914" max="6917" width="20" style="39" customWidth="1"/>
    <col min="6918" max="6918" width="19.7109375" style="39" customWidth="1"/>
    <col min="6919" max="7168" width="9.140625" style="39"/>
    <col min="7169" max="7169" width="42.85546875" style="39" customWidth="1"/>
    <col min="7170" max="7173" width="20" style="39" customWidth="1"/>
    <col min="7174" max="7174" width="19.7109375" style="39" customWidth="1"/>
    <col min="7175" max="7424" width="9.140625" style="39"/>
    <col min="7425" max="7425" width="42.85546875" style="39" customWidth="1"/>
    <col min="7426" max="7429" width="20" style="39" customWidth="1"/>
    <col min="7430" max="7430" width="19.7109375" style="39" customWidth="1"/>
    <col min="7431" max="7680" width="9.140625" style="39"/>
    <col min="7681" max="7681" width="42.85546875" style="39" customWidth="1"/>
    <col min="7682" max="7685" width="20" style="39" customWidth="1"/>
    <col min="7686" max="7686" width="19.7109375" style="39" customWidth="1"/>
    <col min="7687" max="7936" width="9.140625" style="39"/>
    <col min="7937" max="7937" width="42.85546875" style="39" customWidth="1"/>
    <col min="7938" max="7941" width="20" style="39" customWidth="1"/>
    <col min="7942" max="7942" width="19.7109375" style="39" customWidth="1"/>
    <col min="7943" max="8192" width="9.140625" style="39"/>
    <col min="8193" max="8193" width="42.85546875" style="39" customWidth="1"/>
    <col min="8194" max="8197" width="20" style="39" customWidth="1"/>
    <col min="8198" max="8198" width="19.7109375" style="39" customWidth="1"/>
    <col min="8199" max="8448" width="9.140625" style="39"/>
    <col min="8449" max="8449" width="42.85546875" style="39" customWidth="1"/>
    <col min="8450" max="8453" width="20" style="39" customWidth="1"/>
    <col min="8454" max="8454" width="19.7109375" style="39" customWidth="1"/>
    <col min="8455" max="8704" width="9.140625" style="39"/>
    <col min="8705" max="8705" width="42.85546875" style="39" customWidth="1"/>
    <col min="8706" max="8709" width="20" style="39" customWidth="1"/>
    <col min="8710" max="8710" width="19.7109375" style="39" customWidth="1"/>
    <col min="8711" max="8960" width="9.140625" style="39"/>
    <col min="8961" max="8961" width="42.85546875" style="39" customWidth="1"/>
    <col min="8962" max="8965" width="20" style="39" customWidth="1"/>
    <col min="8966" max="8966" width="19.7109375" style="39" customWidth="1"/>
    <col min="8967" max="9216" width="9.140625" style="39"/>
    <col min="9217" max="9217" width="42.85546875" style="39" customWidth="1"/>
    <col min="9218" max="9221" width="20" style="39" customWidth="1"/>
    <col min="9222" max="9222" width="19.7109375" style="39" customWidth="1"/>
    <col min="9223" max="9472" width="9.140625" style="39"/>
    <col min="9473" max="9473" width="42.85546875" style="39" customWidth="1"/>
    <col min="9474" max="9477" width="20" style="39" customWidth="1"/>
    <col min="9478" max="9478" width="19.7109375" style="39" customWidth="1"/>
    <col min="9479" max="9728" width="9.140625" style="39"/>
    <col min="9729" max="9729" width="42.85546875" style="39" customWidth="1"/>
    <col min="9730" max="9733" width="20" style="39" customWidth="1"/>
    <col min="9734" max="9734" width="19.7109375" style="39" customWidth="1"/>
    <col min="9735" max="9984" width="9.140625" style="39"/>
    <col min="9985" max="9985" width="42.85546875" style="39" customWidth="1"/>
    <col min="9986" max="9989" width="20" style="39" customWidth="1"/>
    <col min="9990" max="9990" width="19.7109375" style="39" customWidth="1"/>
    <col min="9991" max="10240" width="9.140625" style="39"/>
    <col min="10241" max="10241" width="42.85546875" style="39" customWidth="1"/>
    <col min="10242" max="10245" width="20" style="39" customWidth="1"/>
    <col min="10246" max="10246" width="19.7109375" style="39" customWidth="1"/>
    <col min="10247" max="10496" width="9.140625" style="39"/>
    <col min="10497" max="10497" width="42.85546875" style="39" customWidth="1"/>
    <col min="10498" max="10501" width="20" style="39" customWidth="1"/>
    <col min="10502" max="10502" width="19.7109375" style="39" customWidth="1"/>
    <col min="10503" max="10752" width="9.140625" style="39"/>
    <col min="10753" max="10753" width="42.85546875" style="39" customWidth="1"/>
    <col min="10754" max="10757" width="20" style="39" customWidth="1"/>
    <col min="10758" max="10758" width="19.7109375" style="39" customWidth="1"/>
    <col min="10759" max="11008" width="9.140625" style="39"/>
    <col min="11009" max="11009" width="42.85546875" style="39" customWidth="1"/>
    <col min="11010" max="11013" width="20" style="39" customWidth="1"/>
    <col min="11014" max="11014" width="19.7109375" style="39" customWidth="1"/>
    <col min="11015" max="11264" width="9.140625" style="39"/>
    <col min="11265" max="11265" width="42.85546875" style="39" customWidth="1"/>
    <col min="11266" max="11269" width="20" style="39" customWidth="1"/>
    <col min="11270" max="11270" width="19.7109375" style="39" customWidth="1"/>
    <col min="11271" max="11520" width="9.140625" style="39"/>
    <col min="11521" max="11521" width="42.85546875" style="39" customWidth="1"/>
    <col min="11522" max="11525" width="20" style="39" customWidth="1"/>
    <col min="11526" max="11526" width="19.7109375" style="39" customWidth="1"/>
    <col min="11527" max="11776" width="9.140625" style="39"/>
    <col min="11777" max="11777" width="42.85546875" style="39" customWidth="1"/>
    <col min="11778" max="11781" width="20" style="39" customWidth="1"/>
    <col min="11782" max="11782" width="19.7109375" style="39" customWidth="1"/>
    <col min="11783" max="12032" width="9.140625" style="39"/>
    <col min="12033" max="12033" width="42.85546875" style="39" customWidth="1"/>
    <col min="12034" max="12037" width="20" style="39" customWidth="1"/>
    <col min="12038" max="12038" width="19.7109375" style="39" customWidth="1"/>
    <col min="12039" max="12288" width="9.140625" style="39"/>
    <col min="12289" max="12289" width="42.85546875" style="39" customWidth="1"/>
    <col min="12290" max="12293" width="20" style="39" customWidth="1"/>
    <col min="12294" max="12294" width="19.7109375" style="39" customWidth="1"/>
    <col min="12295" max="12544" width="9.140625" style="39"/>
    <col min="12545" max="12545" width="42.85546875" style="39" customWidth="1"/>
    <col min="12546" max="12549" width="20" style="39" customWidth="1"/>
    <col min="12550" max="12550" width="19.7109375" style="39" customWidth="1"/>
    <col min="12551" max="12800" width="9.140625" style="39"/>
    <col min="12801" max="12801" width="42.85546875" style="39" customWidth="1"/>
    <col min="12802" max="12805" width="20" style="39" customWidth="1"/>
    <col min="12806" max="12806" width="19.7109375" style="39" customWidth="1"/>
    <col min="12807" max="13056" width="9.140625" style="39"/>
    <col min="13057" max="13057" width="42.85546875" style="39" customWidth="1"/>
    <col min="13058" max="13061" width="20" style="39" customWidth="1"/>
    <col min="13062" max="13062" width="19.7109375" style="39" customWidth="1"/>
    <col min="13063" max="13312" width="9.140625" style="39"/>
    <col min="13313" max="13313" width="42.85546875" style="39" customWidth="1"/>
    <col min="13314" max="13317" width="20" style="39" customWidth="1"/>
    <col min="13318" max="13318" width="19.7109375" style="39" customWidth="1"/>
    <col min="13319" max="13568" width="9.140625" style="39"/>
    <col min="13569" max="13569" width="42.85546875" style="39" customWidth="1"/>
    <col min="13570" max="13573" width="20" style="39" customWidth="1"/>
    <col min="13574" max="13574" width="19.7109375" style="39" customWidth="1"/>
    <col min="13575" max="13824" width="9.140625" style="39"/>
    <col min="13825" max="13825" width="42.85546875" style="39" customWidth="1"/>
    <col min="13826" max="13829" width="20" style="39" customWidth="1"/>
    <col min="13830" max="13830" width="19.7109375" style="39" customWidth="1"/>
    <col min="13831" max="14080" width="9.140625" style="39"/>
    <col min="14081" max="14081" width="42.85546875" style="39" customWidth="1"/>
    <col min="14082" max="14085" width="20" style="39" customWidth="1"/>
    <col min="14086" max="14086" width="19.7109375" style="39" customWidth="1"/>
    <col min="14087" max="14336" width="9.140625" style="39"/>
    <col min="14337" max="14337" width="42.85546875" style="39" customWidth="1"/>
    <col min="14338" max="14341" width="20" style="39" customWidth="1"/>
    <col min="14342" max="14342" width="19.7109375" style="39" customWidth="1"/>
    <col min="14343" max="14592" width="9.140625" style="39"/>
    <col min="14593" max="14593" width="42.85546875" style="39" customWidth="1"/>
    <col min="14594" max="14597" width="20" style="39" customWidth="1"/>
    <col min="14598" max="14598" width="19.7109375" style="39" customWidth="1"/>
    <col min="14599" max="14848" width="9.140625" style="39"/>
    <col min="14849" max="14849" width="42.85546875" style="39" customWidth="1"/>
    <col min="14850" max="14853" width="20" style="39" customWidth="1"/>
    <col min="14854" max="14854" width="19.7109375" style="39" customWidth="1"/>
    <col min="14855" max="15104" width="9.140625" style="39"/>
    <col min="15105" max="15105" width="42.85546875" style="39" customWidth="1"/>
    <col min="15106" max="15109" width="20" style="39" customWidth="1"/>
    <col min="15110" max="15110" width="19.7109375" style="39" customWidth="1"/>
    <col min="15111" max="15360" width="9.140625" style="39"/>
    <col min="15361" max="15361" width="42.85546875" style="39" customWidth="1"/>
    <col min="15362" max="15365" width="20" style="39" customWidth="1"/>
    <col min="15366" max="15366" width="19.7109375" style="39" customWidth="1"/>
    <col min="15367" max="15616" width="9.140625" style="39"/>
    <col min="15617" max="15617" width="42.85546875" style="39" customWidth="1"/>
    <col min="15618" max="15621" width="20" style="39" customWidth="1"/>
    <col min="15622" max="15622" width="19.7109375" style="39" customWidth="1"/>
    <col min="15623" max="15872" width="9.140625" style="39"/>
    <col min="15873" max="15873" width="42.85546875" style="39" customWidth="1"/>
    <col min="15874" max="15877" width="20" style="39" customWidth="1"/>
    <col min="15878" max="15878" width="19.7109375" style="39" customWidth="1"/>
    <col min="15879" max="16128" width="9.140625" style="39"/>
    <col min="16129" max="16129" width="42.85546875" style="39" customWidth="1"/>
    <col min="16130" max="16133" width="20" style="39" customWidth="1"/>
    <col min="16134" max="16134" width="19.7109375" style="39" customWidth="1"/>
    <col min="16135" max="16384" width="9.140625" style="39"/>
  </cols>
  <sheetData>
    <row r="2" spans="1:7" ht="18.75" x14ac:dyDescent="0.3">
      <c r="A2" s="106" t="s">
        <v>130</v>
      </c>
      <c r="B2" s="106"/>
      <c r="C2" s="106"/>
      <c r="D2" s="106"/>
      <c r="E2" s="106"/>
      <c r="F2" s="38"/>
      <c r="G2" s="38"/>
    </row>
    <row r="3" spans="1:7" x14ac:dyDescent="0.25">
      <c r="A3" s="40"/>
      <c r="B3" s="40"/>
      <c r="C3" s="40"/>
      <c r="D3" s="40"/>
      <c r="E3" s="40"/>
    </row>
    <row r="4" spans="1:7" x14ac:dyDescent="0.25">
      <c r="A4" s="40"/>
      <c r="B4" s="41"/>
      <c r="C4" s="41"/>
      <c r="D4" s="41"/>
      <c r="E4" s="41"/>
    </row>
    <row r="5" spans="1:7" ht="18.75" x14ac:dyDescent="0.25">
      <c r="A5" s="107" t="s">
        <v>158</v>
      </c>
      <c r="B5" s="107"/>
      <c r="C5" s="107"/>
      <c r="D5" s="107"/>
      <c r="E5" s="107"/>
    </row>
    <row r="6" spans="1:7" ht="18.75" x14ac:dyDescent="0.25">
      <c r="A6" s="107" t="s">
        <v>131</v>
      </c>
      <c r="B6" s="107"/>
      <c r="C6" s="107"/>
      <c r="D6" s="107"/>
      <c r="E6" s="107"/>
    </row>
    <row r="7" spans="1:7" ht="18.75" x14ac:dyDescent="0.25">
      <c r="A7" s="42"/>
      <c r="B7" s="42"/>
      <c r="C7" s="42"/>
      <c r="D7" s="42"/>
      <c r="E7" s="42"/>
    </row>
    <row r="8" spans="1:7" ht="18.75" x14ac:dyDescent="0.25">
      <c r="A8" s="42"/>
      <c r="B8" s="42"/>
      <c r="C8" s="42"/>
      <c r="D8" s="42"/>
      <c r="E8" s="42"/>
    </row>
    <row r="9" spans="1:7" ht="30" x14ac:dyDescent="0.25">
      <c r="A9" s="43" t="s">
        <v>132</v>
      </c>
      <c r="B9" s="44" t="s">
        <v>133</v>
      </c>
      <c r="C9" s="44" t="s">
        <v>134</v>
      </c>
      <c r="D9" s="44" t="s">
        <v>135</v>
      </c>
      <c r="E9" s="44" t="s">
        <v>136</v>
      </c>
    </row>
    <row r="10" spans="1:7" x14ac:dyDescent="0.25">
      <c r="A10" s="43" t="s">
        <v>137</v>
      </c>
      <c r="B10" s="45">
        <v>12739307.99</v>
      </c>
      <c r="C10" s="45"/>
      <c r="D10" s="45">
        <v>13019364.789999999</v>
      </c>
      <c r="E10" s="45">
        <f>B10+C10+D10</f>
        <v>25758672.780000001</v>
      </c>
    </row>
    <row r="11" spans="1:7" x14ac:dyDescent="0.25">
      <c r="A11" s="46" t="s">
        <v>146</v>
      </c>
      <c r="B11" s="47">
        <v>13019364.789999999</v>
      </c>
      <c r="C11" s="47"/>
      <c r="D11" s="47">
        <v>-13019364.789999999</v>
      </c>
      <c r="E11" s="45">
        <f t="shared" ref="E11:E16" si="0">B11+C11+D11</f>
        <v>0</v>
      </c>
    </row>
    <row r="12" spans="1:7" x14ac:dyDescent="0.25">
      <c r="A12" s="46" t="s">
        <v>159</v>
      </c>
      <c r="B12" s="47">
        <v>0</v>
      </c>
      <c r="C12" s="47">
        <v>0</v>
      </c>
      <c r="D12" s="47">
        <v>-8264451.8099999996</v>
      </c>
      <c r="E12" s="45">
        <f t="shared" si="0"/>
        <v>-8264451.8099999996</v>
      </c>
    </row>
    <row r="13" spans="1:7" x14ac:dyDescent="0.25">
      <c r="A13" s="43" t="s">
        <v>140</v>
      </c>
      <c r="B13" s="45">
        <v>25758672.780000001</v>
      </c>
      <c r="C13" s="45"/>
      <c r="D13" s="45">
        <v>-8264451.8099999996</v>
      </c>
      <c r="E13" s="45">
        <f t="shared" ref="E13" si="1">B13+C13+D13</f>
        <v>17494220.970000003</v>
      </c>
    </row>
    <row r="14" spans="1:7" x14ac:dyDescent="0.25">
      <c r="A14" s="46" t="s">
        <v>146</v>
      </c>
      <c r="B14" s="47">
        <v>-8264451.8099999996</v>
      </c>
      <c r="C14" s="47">
        <v>0</v>
      </c>
      <c r="D14" s="47">
        <v>8264451.8099999996</v>
      </c>
      <c r="E14" s="45">
        <f t="shared" si="0"/>
        <v>0</v>
      </c>
    </row>
    <row r="15" spans="1:7" x14ac:dyDescent="0.25">
      <c r="A15" s="46" t="s">
        <v>141</v>
      </c>
      <c r="B15" s="47"/>
      <c r="C15" s="47">
        <v>0</v>
      </c>
      <c r="D15" s="47">
        <f>DRE!D48</f>
        <v>1663907.4400000039</v>
      </c>
      <c r="E15" s="45">
        <f t="shared" si="0"/>
        <v>1663907.4400000039</v>
      </c>
    </row>
    <row r="16" spans="1:7" x14ac:dyDescent="0.25">
      <c r="A16" s="43" t="s">
        <v>157</v>
      </c>
      <c r="B16" s="45">
        <f>SUM(B13:B15)</f>
        <v>17494220.970000003</v>
      </c>
      <c r="C16" s="45">
        <f>SUM(C13:C15)</f>
        <v>0</v>
      </c>
      <c r="D16" s="45">
        <f>SUM(D13:D15)</f>
        <v>1663907.4400000039</v>
      </c>
      <c r="E16" s="45">
        <f t="shared" si="0"/>
        <v>19158128.410000008</v>
      </c>
    </row>
    <row r="17" spans="1:5" x14ac:dyDescent="0.25">
      <c r="A17" s="48"/>
      <c r="B17" s="49"/>
      <c r="C17" s="49"/>
      <c r="D17" s="49"/>
      <c r="E17" s="50"/>
    </row>
    <row r="18" spans="1:5" x14ac:dyDescent="0.25">
      <c r="A18" s="108" t="s">
        <v>138</v>
      </c>
      <c r="B18" s="108"/>
      <c r="C18" s="108"/>
      <c r="D18" s="108"/>
      <c r="E18" s="108"/>
    </row>
    <row r="22" spans="1:5" x14ac:dyDescent="0.25">
      <c r="A22" s="109" t="s">
        <v>55</v>
      </c>
      <c r="B22" s="109"/>
      <c r="C22" s="105" t="s">
        <v>57</v>
      </c>
      <c r="D22" s="105"/>
      <c r="E22" s="105"/>
    </row>
    <row r="23" spans="1:5" x14ac:dyDescent="0.25">
      <c r="A23" s="104" t="s">
        <v>56</v>
      </c>
      <c r="B23" s="104"/>
      <c r="C23" s="105" t="s">
        <v>139</v>
      </c>
      <c r="D23" s="105"/>
      <c r="E23" s="105"/>
    </row>
  </sheetData>
  <mergeCells count="8">
    <mergeCell ref="A23:B23"/>
    <mergeCell ref="C23:E23"/>
    <mergeCell ref="A2:E2"/>
    <mergeCell ref="A5:E5"/>
    <mergeCell ref="A6:E6"/>
    <mergeCell ref="A18:E18"/>
    <mergeCell ref="A22:B22"/>
    <mergeCell ref="C22:E22"/>
  </mergeCells>
  <pageMargins left="0.511811024" right="0.511811024" top="0.78740157499999996" bottom="0.78740157499999996" header="0.31496062000000002" footer="0.31496062000000002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Balanço Patrimonial</vt:lpstr>
      <vt:lpstr>DRE</vt:lpstr>
      <vt:lpstr>DFC -Método Indireto</vt:lpstr>
      <vt:lpstr>DMPL</vt:lpstr>
      <vt:lpstr>'Balanço Patrimonial'!Area_de_impressao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Regina Claudia Xavier Nascimento</dc:creator>
  <cp:lastModifiedBy>Regina Claudia Xavier Nascimento</cp:lastModifiedBy>
  <cp:lastPrinted>2021-03-17T16:42:36Z</cp:lastPrinted>
  <dcterms:created xsi:type="dcterms:W3CDTF">2020-02-27T14:21:04Z</dcterms:created>
  <dcterms:modified xsi:type="dcterms:W3CDTF">2021-03-22T17:35:10Z</dcterms:modified>
</cp:coreProperties>
</file>